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Sheet1" sheetId="1" r:id="rId1"/>
    <sheet name="Sheet2" sheetId="2" r:id="rId2"/>
    <sheet name="Sheet3" sheetId="3" r:id="rId3"/>
  </sheets>
  <definedNames>
    <definedName name="_xlnm.Print_Area" localSheetId="0">'Sheet1'!$A$1:$AM$51</definedName>
  </definedNames>
  <calcPr fullCalcOnLoad="1"/>
</workbook>
</file>

<file path=xl/sharedStrings.xml><?xml version="1.0" encoding="utf-8"?>
<sst xmlns="http://schemas.openxmlformats.org/spreadsheetml/2006/main" count="54" uniqueCount="36">
  <si>
    <t>No of Overs</t>
  </si>
  <si>
    <t>Innings Length</t>
  </si>
  <si>
    <t>Hours</t>
  </si>
  <si>
    <t>Mins</t>
  </si>
  <si>
    <t>00</t>
  </si>
  <si>
    <t>04</t>
  </si>
  <si>
    <t>07</t>
  </si>
  <si>
    <t>11</t>
  </si>
  <si>
    <t>14</t>
  </si>
  <si>
    <t>18</t>
  </si>
  <si>
    <t>21</t>
  </si>
  <si>
    <t>25</t>
  </si>
  <si>
    <t>28</t>
  </si>
  <si>
    <t>32</t>
  </si>
  <si>
    <t>35</t>
  </si>
  <si>
    <t>39</t>
  </si>
  <si>
    <t>42</t>
  </si>
  <si>
    <t>46</t>
  </si>
  <si>
    <t>49</t>
  </si>
  <si>
    <t>53</t>
  </si>
  <si>
    <t>56</t>
  </si>
  <si>
    <t>OVER RATE CHART</t>
  </si>
  <si>
    <r>
      <t xml:space="preserve">                                        Example 2</t>
    </r>
    <r>
      <rPr>
        <sz val="10"/>
        <rFont val="Arial"/>
        <family val="2"/>
      </rPr>
      <t xml:space="preserve"> Duration of innings (inc MCUA allowances) = 3 hours 11 minutes;  No of overs bowled = 54 overs 2 balls</t>
    </r>
  </si>
  <si>
    <r>
      <t xml:space="preserve">Actual duration of innings was 1 minute </t>
    </r>
    <r>
      <rPr>
        <b/>
        <sz val="10"/>
        <rFont val="Arial"/>
        <family val="2"/>
      </rPr>
      <t>more</t>
    </r>
    <r>
      <rPr>
        <sz val="10"/>
        <rFont val="Arial"/>
        <family val="2"/>
      </rPr>
      <t xml:space="preserve"> - equivalent to a </t>
    </r>
    <r>
      <rPr>
        <b/>
        <sz val="10"/>
        <rFont val="Arial"/>
        <family val="2"/>
      </rPr>
      <t>reduced</t>
    </r>
    <r>
      <rPr>
        <sz val="10"/>
        <rFont val="Arial"/>
        <family val="2"/>
      </rPr>
      <t xml:space="preserve"> over rate of 0.1 - so actual over rate = 17.2 overs/hour</t>
    </r>
  </si>
  <si>
    <t>Note: at normal over rates between 15 and 19, 1 minute is always equivalent to 0.1 over/hr, eg 2 minutes would make a difference of 0.2 over/hr</t>
  </si>
  <si>
    <t>Find the nearest 'Innings Length' on left hand side = 3 hours 11 minutes - under 55 overs read 'Over Rate' = 17.3</t>
  </si>
  <si>
    <t>Find the nearest 'Innings Length' on left hand side = 3 hours 11 minutes and nearest 'No of Overs' higher than actual = 55 overs and 'Over Rate' = 17.3</t>
  </si>
  <si>
    <r>
      <t xml:space="preserve">Actual number of overs was 4 balls </t>
    </r>
    <r>
      <rPr>
        <b/>
        <sz val="10"/>
        <rFont val="Arial"/>
        <family val="2"/>
      </rPr>
      <t>less</t>
    </r>
    <r>
      <rPr>
        <sz val="10"/>
        <rFont val="Arial"/>
        <family val="2"/>
      </rPr>
      <t xml:space="preserve"> - equivalent to a </t>
    </r>
    <r>
      <rPr>
        <b/>
        <sz val="10"/>
        <rFont val="Arial"/>
        <family val="2"/>
      </rPr>
      <t>reduced</t>
    </r>
    <r>
      <rPr>
        <sz val="10"/>
        <rFont val="Arial"/>
        <family val="2"/>
      </rPr>
      <t xml:space="preserve"> over rate of 0.2 - so actual over rate = 17.1 overs/hour</t>
    </r>
  </si>
  <si>
    <r>
      <t>Example 2:</t>
    </r>
    <r>
      <rPr>
        <sz val="10"/>
        <rFont val="Arial"/>
        <family val="2"/>
      </rPr>
      <t xml:space="preserve"> Duration of innings (inc MCUA allowances) = 3 hour 11 minutes; No of overs bowled = 54 overs 2 balls</t>
    </r>
  </si>
  <si>
    <t>ie 55 in these examples, you will see that the difference for each over is 0.3 overs/hour, ie 0.1 overs/hour for every 2 balls.   This reduces as the innings length increases,</t>
  </si>
  <si>
    <t xml:space="preserve"> in over rate for each over bowled in total is equivalent to almost 0.1 for every ball bowled.</t>
  </si>
  <si>
    <t>note the widths of the coloured bands which increase towards the bottom.  More obvious is the reduction in widths towards the top of the chart where the difference</t>
  </si>
  <si>
    <r>
      <t>Note:</t>
    </r>
    <r>
      <rPr>
        <sz val="10"/>
        <rFont val="Arial"/>
        <family val="2"/>
      </rPr>
      <t xml:space="preserve"> the change in over rate for incompleted overs will vary depending on the innings length.  By looking at the over rates either side of the nearest number of overs,</t>
    </r>
  </si>
  <si>
    <t>With practice you will soon get used to visually interpolating between the different over rates around your search area.  Remember always round up to produce the final over rate.  Now try these.</t>
  </si>
  <si>
    <r>
      <t>1.</t>
    </r>
    <r>
      <rPr>
        <sz val="10"/>
        <rFont val="Arial"/>
        <family val="0"/>
      </rPr>
      <t xml:space="preserve"> Duration 2 hr 45 mins, Overs 46.5; </t>
    </r>
    <r>
      <rPr>
        <b/>
        <sz val="10"/>
        <rFont val="Arial"/>
        <family val="2"/>
      </rPr>
      <t>2.</t>
    </r>
    <r>
      <rPr>
        <sz val="10"/>
        <rFont val="Arial"/>
        <family val="0"/>
      </rPr>
      <t xml:space="preserve"> duration 3hr 9 mins, overs 53.3; </t>
    </r>
    <r>
      <rPr>
        <b/>
        <sz val="10"/>
        <rFont val="Arial"/>
        <family val="2"/>
      </rPr>
      <t>3.</t>
    </r>
    <r>
      <rPr>
        <sz val="10"/>
        <rFont val="Arial"/>
        <family val="0"/>
      </rPr>
      <t xml:space="preserve"> duration 2 hr 20 mins, overs 45; </t>
    </r>
    <r>
      <rPr>
        <b/>
        <sz val="10"/>
        <rFont val="Arial"/>
        <family val="2"/>
      </rPr>
      <t>4.</t>
    </r>
    <r>
      <rPr>
        <sz val="10"/>
        <rFont val="Arial"/>
        <family val="0"/>
      </rPr>
      <t xml:space="preserve"> duration 3 hr 40 mins, overs 60:  </t>
    </r>
    <r>
      <rPr>
        <b/>
        <sz val="10"/>
        <rFont val="Arial"/>
        <family val="2"/>
      </rPr>
      <t>Answers: 1.</t>
    </r>
    <r>
      <rPr>
        <sz val="10"/>
        <rFont val="Arial"/>
        <family val="2"/>
      </rPr>
      <t xml:space="preserve"> 17.0; </t>
    </r>
    <r>
      <rPr>
        <b/>
        <sz val="10"/>
        <rFont val="Arial"/>
        <family val="2"/>
      </rPr>
      <t xml:space="preserve">2. </t>
    </r>
    <r>
      <rPr>
        <sz val="10"/>
        <rFont val="Arial"/>
        <family val="2"/>
      </rPr>
      <t>17.0;</t>
    </r>
    <r>
      <rPr>
        <b/>
        <sz val="10"/>
        <rFont val="Arial"/>
        <family val="2"/>
      </rPr>
      <t xml:space="preserve"> 3.</t>
    </r>
    <r>
      <rPr>
        <sz val="10"/>
        <rFont val="Arial"/>
        <family val="2"/>
      </rPr>
      <t xml:space="preserve"> 19.3; </t>
    </r>
    <r>
      <rPr>
        <b/>
        <sz val="10"/>
        <rFont val="Arial"/>
        <family val="2"/>
      </rPr>
      <t>4.</t>
    </r>
    <r>
      <rPr>
        <sz val="10"/>
        <rFont val="Arial"/>
        <family val="2"/>
      </rPr>
      <t xml:space="preserve"> 16.4</t>
    </r>
  </si>
  <si>
    <r>
      <t xml:space="preserve">Use of the chart examples: </t>
    </r>
    <r>
      <rPr>
        <b/>
        <sz val="10"/>
        <rFont val="Arial"/>
        <family val="2"/>
      </rPr>
      <t>Example 1:</t>
    </r>
    <r>
      <rPr>
        <sz val="10"/>
        <rFont val="Arial"/>
        <family val="2"/>
      </rPr>
      <t xml:space="preserve"> Duration of innings (inc MCUA allowances) = 3 hours 12 minutes;  No of overs bowled = 55</t>
    </r>
  </si>
</sst>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
    <font>
      <sz val="10"/>
      <name val="Arial"/>
      <family val="0"/>
    </font>
    <font>
      <sz val="8"/>
      <name val="Arial"/>
      <family val="2"/>
    </font>
    <font>
      <b/>
      <sz val="14"/>
      <name val="Arial"/>
      <family val="2"/>
    </font>
    <font>
      <b/>
      <sz val="10"/>
      <name val="Arial"/>
      <family val="2"/>
    </font>
  </fonts>
  <fills count="9">
    <fill>
      <patternFill/>
    </fill>
    <fill>
      <patternFill patternType="gray125"/>
    </fill>
    <fill>
      <patternFill patternType="solid">
        <fgColor indexed="42"/>
        <bgColor indexed="64"/>
      </patternFill>
    </fill>
    <fill>
      <patternFill patternType="solid">
        <fgColor indexed="11"/>
        <bgColor indexed="64"/>
      </patternFill>
    </fill>
    <fill>
      <patternFill patternType="solid">
        <fgColor indexed="57"/>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indexed="60"/>
        <bgColor indexed="64"/>
      </patternFill>
    </fill>
  </fills>
  <borders count="8">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2" fontId="0" fillId="0" borderId="0" xfId="0" applyNumberFormat="1" applyAlignment="1">
      <alignment/>
    </xf>
    <xf numFmtId="0" fontId="0" fillId="0" borderId="0" xfId="0" applyFont="1" applyAlignment="1">
      <alignment/>
    </xf>
    <xf numFmtId="0" fontId="0" fillId="0" borderId="1" xfId="0" applyBorder="1" applyAlignment="1">
      <alignment/>
    </xf>
    <xf numFmtId="0" fontId="0" fillId="0" borderId="1" xfId="0" applyBorder="1" applyAlignment="1">
      <alignment horizontal="right"/>
    </xf>
    <xf numFmtId="2" fontId="0" fillId="0" borderId="1" xfId="0" applyNumberFormat="1" applyBorder="1" applyAlignment="1">
      <alignment horizontal="right"/>
    </xf>
    <xf numFmtId="0" fontId="0" fillId="0" borderId="1" xfId="0" applyFont="1" applyBorder="1" applyAlignment="1">
      <alignment/>
    </xf>
    <xf numFmtId="49" fontId="0" fillId="0" borderId="1" xfId="0" applyNumberFormat="1" applyBorder="1" applyAlignment="1">
      <alignment horizontal="right"/>
    </xf>
    <xf numFmtId="164" fontId="1" fillId="2" borderId="1" xfId="0" applyNumberFormat="1" applyFont="1" applyFill="1" applyBorder="1" applyAlignment="1">
      <alignment/>
    </xf>
    <xf numFmtId="164" fontId="1" fillId="3" borderId="1" xfId="0" applyNumberFormat="1" applyFont="1" applyFill="1" applyBorder="1" applyAlignment="1">
      <alignment/>
    </xf>
    <xf numFmtId="164" fontId="1" fillId="4" borderId="1" xfId="0" applyNumberFormat="1" applyFont="1" applyFill="1" applyBorder="1" applyAlignment="1">
      <alignment/>
    </xf>
    <xf numFmtId="0" fontId="1" fillId="4" borderId="1" xfId="0" applyFont="1" applyFill="1" applyBorder="1" applyAlignment="1">
      <alignment/>
    </xf>
    <xf numFmtId="0" fontId="0" fillId="4" borderId="1" xfId="0" applyFont="1" applyFill="1" applyBorder="1" applyAlignment="1">
      <alignment/>
    </xf>
    <xf numFmtId="164" fontId="1" fillId="5" borderId="1" xfId="0" applyNumberFormat="1" applyFont="1" applyFill="1" applyBorder="1" applyAlignment="1">
      <alignment/>
    </xf>
    <xf numFmtId="164" fontId="1" fillId="6" borderId="1" xfId="0" applyNumberFormat="1" applyFont="1" applyFill="1" applyBorder="1" applyAlignment="1">
      <alignment/>
    </xf>
    <xf numFmtId="164" fontId="1" fillId="7" borderId="1" xfId="0" applyNumberFormat="1" applyFont="1" applyFill="1" applyBorder="1" applyAlignment="1">
      <alignment/>
    </xf>
    <xf numFmtId="164" fontId="1" fillId="8" borderId="1" xfId="0" applyNumberFormat="1" applyFont="1" applyFill="1" applyBorder="1" applyAlignment="1">
      <alignment/>
    </xf>
    <xf numFmtId="0" fontId="0" fillId="0" borderId="0" xfId="0" applyFont="1" applyAlignment="1">
      <alignment horizontal="center"/>
    </xf>
    <xf numFmtId="0" fontId="0" fillId="0" borderId="0" xfId="0" applyFont="1" applyAlignment="1">
      <alignment horizontal="left"/>
    </xf>
    <xf numFmtId="164" fontId="1" fillId="2" borderId="2" xfId="0" applyNumberFormat="1" applyFont="1" applyFill="1" applyBorder="1" applyAlignment="1">
      <alignment/>
    </xf>
    <xf numFmtId="164" fontId="1" fillId="2" borderId="3" xfId="0" applyNumberFormat="1" applyFont="1" applyFill="1" applyBorder="1" applyAlignment="1">
      <alignment/>
    </xf>
    <xf numFmtId="164" fontId="1" fillId="2" borderId="4" xfId="0" applyNumberFormat="1" applyFont="1" applyFill="1" applyBorder="1" applyAlignment="1">
      <alignment/>
    </xf>
    <xf numFmtId="164" fontId="1" fillId="2" borderId="5" xfId="0" applyNumberFormat="1" applyFont="1" applyFill="1" applyBorder="1" applyAlignment="1">
      <alignment/>
    </xf>
    <xf numFmtId="164" fontId="1" fillId="2" borderId="6" xfId="0" applyNumberFormat="1" applyFont="1" applyFill="1" applyBorder="1" applyAlignment="1">
      <alignment/>
    </xf>
    <xf numFmtId="0" fontId="3" fillId="0" borderId="0" xfId="0" applyFont="1" applyAlignment="1">
      <alignment horizontal="left"/>
    </xf>
    <xf numFmtId="0" fontId="0" fillId="0" borderId="0" xfId="0" applyFont="1" applyAlignment="1">
      <alignment horizontal="left"/>
    </xf>
    <xf numFmtId="0" fontId="3" fillId="0" borderId="0" xfId="0" applyFont="1" applyAlignment="1">
      <alignment horizontal="left"/>
    </xf>
    <xf numFmtId="0" fontId="0" fillId="0" borderId="0" xfId="0" applyFont="1" applyBorder="1" applyAlignment="1">
      <alignment horizontal="left"/>
    </xf>
    <xf numFmtId="0" fontId="0" fillId="0" borderId="1" xfId="0" applyFont="1" applyBorder="1" applyAlignment="1">
      <alignment horizontal="center"/>
    </xf>
    <xf numFmtId="0" fontId="0" fillId="0" borderId="1" xfId="0" applyBorder="1" applyAlignment="1">
      <alignment horizontal="center"/>
    </xf>
    <xf numFmtId="0" fontId="2" fillId="0" borderId="7"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54"/>
  <sheetViews>
    <sheetView tabSelected="1" zoomScale="75" zoomScaleNormal="75" workbookViewId="0" topLeftCell="A1">
      <pane ySplit="3" topLeftCell="BM17" activePane="bottomLeft" state="frozen"/>
      <selection pane="topLeft" activeCell="A1" sqref="A1"/>
      <selection pane="bottomLeft" activeCell="F34" sqref="F34"/>
    </sheetView>
  </sheetViews>
  <sheetFormatPr defaultColWidth="9.140625" defaultRowHeight="12.75"/>
  <cols>
    <col min="1" max="1" width="6.28125" style="0" customWidth="1"/>
    <col min="2" max="2" width="7.421875" style="1" customWidth="1"/>
    <col min="3" max="38" width="3.7109375" style="2" customWidth="1"/>
  </cols>
  <sheetData>
    <row r="1" spans="1:38" ht="21.75" customHeight="1">
      <c r="A1" s="30" t="s">
        <v>21</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row>
    <row r="2" spans="1:38" ht="12.75">
      <c r="A2" s="29" t="s">
        <v>1</v>
      </c>
      <c r="B2" s="29"/>
      <c r="C2" s="28" t="s">
        <v>0</v>
      </c>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3"/>
      <c r="AL2" s="3"/>
    </row>
    <row r="3" spans="1:38" ht="12.75">
      <c r="A3" s="4" t="s">
        <v>2</v>
      </c>
      <c r="B3" s="5" t="s">
        <v>3</v>
      </c>
      <c r="C3" s="6">
        <v>35</v>
      </c>
      <c r="D3" s="6">
        <v>36</v>
      </c>
      <c r="E3" s="6">
        <v>37</v>
      </c>
      <c r="F3" s="6">
        <v>38</v>
      </c>
      <c r="G3" s="6">
        <v>39</v>
      </c>
      <c r="H3" s="6">
        <v>40</v>
      </c>
      <c r="I3" s="6">
        <v>41</v>
      </c>
      <c r="J3" s="6">
        <v>42</v>
      </c>
      <c r="K3" s="6">
        <v>43</v>
      </c>
      <c r="L3" s="6">
        <v>44</v>
      </c>
      <c r="M3" s="6">
        <v>45</v>
      </c>
      <c r="N3" s="6">
        <v>46</v>
      </c>
      <c r="O3" s="6">
        <v>47</v>
      </c>
      <c r="P3" s="6">
        <v>48</v>
      </c>
      <c r="Q3" s="6">
        <v>49</v>
      </c>
      <c r="R3" s="6">
        <v>50</v>
      </c>
      <c r="S3" s="6">
        <v>51</v>
      </c>
      <c r="T3" s="6">
        <v>52</v>
      </c>
      <c r="U3" s="6">
        <v>53</v>
      </c>
      <c r="V3" s="6">
        <v>54</v>
      </c>
      <c r="W3" s="6">
        <v>55</v>
      </c>
      <c r="X3" s="6">
        <v>56</v>
      </c>
      <c r="Y3" s="6">
        <v>57</v>
      </c>
      <c r="Z3" s="6">
        <v>58</v>
      </c>
      <c r="AA3" s="6">
        <v>59</v>
      </c>
      <c r="AB3" s="6">
        <v>60</v>
      </c>
      <c r="AC3" s="6">
        <v>61</v>
      </c>
      <c r="AD3" s="6">
        <v>62</v>
      </c>
      <c r="AE3" s="6">
        <v>63</v>
      </c>
      <c r="AF3" s="6">
        <v>64</v>
      </c>
      <c r="AG3" s="6">
        <v>65</v>
      </c>
      <c r="AH3" s="6">
        <v>66</v>
      </c>
      <c r="AI3" s="6">
        <v>67</v>
      </c>
      <c r="AJ3" s="6">
        <v>68</v>
      </c>
      <c r="AK3" s="6">
        <v>69</v>
      </c>
      <c r="AL3" s="6">
        <v>70</v>
      </c>
    </row>
    <row r="4" spans="1:38" ht="12.75">
      <c r="A4" s="3">
        <v>2</v>
      </c>
      <c r="B4" s="7" t="s">
        <v>4</v>
      </c>
      <c r="C4" s="8">
        <f aca="true" t="shared" si="0" ref="C4:H4">SUM(C3/2)</f>
        <v>17.5</v>
      </c>
      <c r="D4" s="9">
        <f t="shared" si="0"/>
        <v>18</v>
      </c>
      <c r="E4" s="9">
        <f t="shared" si="0"/>
        <v>18.5</v>
      </c>
      <c r="F4" s="10">
        <f t="shared" si="0"/>
        <v>19</v>
      </c>
      <c r="G4" s="10">
        <f t="shared" si="0"/>
        <v>19.5</v>
      </c>
      <c r="H4" s="10">
        <f t="shared" si="0"/>
        <v>20</v>
      </c>
      <c r="I4" s="10"/>
      <c r="J4" s="11"/>
      <c r="K4" s="11"/>
      <c r="L4" s="11"/>
      <c r="M4" s="11"/>
      <c r="N4" s="11"/>
      <c r="O4" s="11"/>
      <c r="P4" s="11"/>
      <c r="Q4" s="11"/>
      <c r="R4" s="11"/>
      <c r="S4" s="11"/>
      <c r="T4" s="11"/>
      <c r="U4" s="11"/>
      <c r="V4" s="11"/>
      <c r="W4" s="11"/>
      <c r="X4" s="11"/>
      <c r="Y4" s="11"/>
      <c r="Z4" s="11"/>
      <c r="AA4" s="11"/>
      <c r="AB4" s="11"/>
      <c r="AC4" s="11"/>
      <c r="AD4" s="11"/>
      <c r="AE4" s="12"/>
      <c r="AF4" s="12"/>
      <c r="AG4" s="12"/>
      <c r="AH4" s="12"/>
      <c r="AI4" s="12"/>
      <c r="AJ4" s="12"/>
      <c r="AK4" s="12"/>
      <c r="AL4" s="12"/>
    </row>
    <row r="5" spans="1:38" ht="12.75">
      <c r="A5" s="3">
        <v>2</v>
      </c>
      <c r="B5" s="7" t="s">
        <v>5</v>
      </c>
      <c r="C5" s="8">
        <f>SUM(C3/2.06)</f>
        <v>16.990291262135923</v>
      </c>
      <c r="D5" s="8">
        <f aca="true" t="shared" si="1" ref="D5:J5">SUM(D3/2.06667)</f>
        <v>17.419326743021383</v>
      </c>
      <c r="E5" s="8">
        <f t="shared" si="1"/>
        <v>17.903196930327535</v>
      </c>
      <c r="F5" s="9">
        <f t="shared" si="1"/>
        <v>18.387067117633684</v>
      </c>
      <c r="G5" s="9">
        <f t="shared" si="1"/>
        <v>18.870937304939833</v>
      </c>
      <c r="H5" s="10">
        <f t="shared" si="1"/>
        <v>19.354807492245982</v>
      </c>
      <c r="I5" s="10">
        <f t="shared" si="1"/>
        <v>19.83867767955213</v>
      </c>
      <c r="J5" s="10">
        <f t="shared" si="1"/>
        <v>20.322547866858283</v>
      </c>
      <c r="K5" s="11"/>
      <c r="L5" s="11"/>
      <c r="M5" s="11"/>
      <c r="N5" s="11"/>
      <c r="O5" s="11"/>
      <c r="P5" s="11"/>
      <c r="Q5" s="11"/>
      <c r="R5" s="11"/>
      <c r="S5" s="11"/>
      <c r="T5" s="11"/>
      <c r="U5" s="11"/>
      <c r="V5" s="11"/>
      <c r="W5" s="11"/>
      <c r="X5" s="11"/>
      <c r="Y5" s="11"/>
      <c r="Z5" s="11"/>
      <c r="AA5" s="11"/>
      <c r="AB5" s="11"/>
      <c r="AC5" s="11"/>
      <c r="AD5" s="11"/>
      <c r="AE5" s="12"/>
      <c r="AF5" s="12"/>
      <c r="AG5" s="12"/>
      <c r="AH5" s="12"/>
      <c r="AI5" s="12"/>
      <c r="AJ5" s="12"/>
      <c r="AK5" s="12"/>
      <c r="AL5" s="12"/>
    </row>
    <row r="6" spans="1:38" ht="12.75">
      <c r="A6" s="3">
        <v>2</v>
      </c>
      <c r="B6" s="7" t="s">
        <v>6</v>
      </c>
      <c r="C6" s="13">
        <f>SUM(C3/2.1167)</f>
        <v>16.535172674446073</v>
      </c>
      <c r="D6" s="8">
        <f aca="true" t="shared" si="2" ref="D6:K6">SUM(D3/2.1167)</f>
        <v>17.007606179430248</v>
      </c>
      <c r="E6" s="8">
        <f t="shared" si="2"/>
        <v>17.48003968441442</v>
      </c>
      <c r="F6" s="9">
        <f t="shared" si="2"/>
        <v>17.952473189398592</v>
      </c>
      <c r="G6" s="9">
        <f t="shared" si="2"/>
        <v>18.424906694382766</v>
      </c>
      <c r="H6" s="9">
        <f t="shared" si="2"/>
        <v>18.89734019936694</v>
      </c>
      <c r="I6" s="10">
        <f t="shared" si="2"/>
        <v>19.369773704351115</v>
      </c>
      <c r="J6" s="10">
        <f t="shared" si="2"/>
        <v>19.84220720933529</v>
      </c>
      <c r="K6" s="10">
        <f t="shared" si="2"/>
        <v>20.314640714319463</v>
      </c>
      <c r="L6" s="10"/>
      <c r="M6" s="10"/>
      <c r="N6" s="10"/>
      <c r="O6" s="10"/>
      <c r="P6" s="10"/>
      <c r="Q6" s="10"/>
      <c r="R6" s="10"/>
      <c r="S6" s="10"/>
      <c r="T6" s="10"/>
      <c r="U6" s="10"/>
      <c r="V6" s="10"/>
      <c r="W6" s="10"/>
      <c r="X6" s="10"/>
      <c r="Y6" s="10"/>
      <c r="Z6" s="10"/>
      <c r="AA6" s="10"/>
      <c r="AB6" s="10"/>
      <c r="AC6" s="10"/>
      <c r="AD6" s="11"/>
      <c r="AE6" s="12"/>
      <c r="AF6" s="12"/>
      <c r="AG6" s="12"/>
      <c r="AH6" s="12"/>
      <c r="AI6" s="12"/>
      <c r="AJ6" s="12"/>
      <c r="AK6" s="12"/>
      <c r="AL6" s="12"/>
    </row>
    <row r="7" spans="1:38" ht="12.75">
      <c r="A7" s="3">
        <v>2</v>
      </c>
      <c r="B7" s="7" t="s">
        <v>7</v>
      </c>
      <c r="C7" s="13">
        <f>SUM(C3/2.1833)</f>
        <v>16.03077909586406</v>
      </c>
      <c r="D7" s="13">
        <f>SUM(D3/2.1833)</f>
        <v>16.48880135574589</v>
      </c>
      <c r="E7" s="8">
        <f>SUM(E3/2.18)</f>
        <v>16.972477064220183</v>
      </c>
      <c r="F7" s="8">
        <f aca="true" t="shared" si="3" ref="F7:L7">SUM(F3/2.1833)</f>
        <v>17.40484587550955</v>
      </c>
      <c r="G7" s="9">
        <f t="shared" si="3"/>
        <v>17.86286813539138</v>
      </c>
      <c r="H7" s="9">
        <f t="shared" si="3"/>
        <v>18.32089039527321</v>
      </c>
      <c r="I7" s="9">
        <f t="shared" si="3"/>
        <v>18.77891265515504</v>
      </c>
      <c r="J7" s="10">
        <f t="shared" si="3"/>
        <v>19.23693491503687</v>
      </c>
      <c r="K7" s="10">
        <f t="shared" si="3"/>
        <v>19.694957174918702</v>
      </c>
      <c r="L7" s="10">
        <f t="shared" si="3"/>
        <v>20.152979434800532</v>
      </c>
      <c r="M7" s="10"/>
      <c r="N7" s="10"/>
      <c r="O7" s="10"/>
      <c r="P7" s="10"/>
      <c r="Q7" s="10"/>
      <c r="R7" s="10"/>
      <c r="S7" s="10"/>
      <c r="T7" s="10"/>
      <c r="U7" s="10"/>
      <c r="V7" s="10"/>
      <c r="W7" s="10"/>
      <c r="X7" s="10"/>
      <c r="Y7" s="10"/>
      <c r="Z7" s="10"/>
      <c r="AA7" s="10"/>
      <c r="AB7" s="10"/>
      <c r="AC7" s="10"/>
      <c r="AD7" s="11"/>
      <c r="AE7" s="12"/>
      <c r="AF7" s="12"/>
      <c r="AG7" s="12"/>
      <c r="AH7" s="12"/>
      <c r="AI7" s="12"/>
      <c r="AJ7" s="12"/>
      <c r="AK7" s="12"/>
      <c r="AL7" s="12"/>
    </row>
    <row r="8" spans="1:38" ht="12.75">
      <c r="A8" s="3">
        <v>2</v>
      </c>
      <c r="B8" s="7" t="s">
        <v>8</v>
      </c>
      <c r="C8" s="14">
        <f>SUM(C3/2.2333)</f>
        <v>15.67187569963731</v>
      </c>
      <c r="D8" s="13">
        <f aca="true" t="shared" si="4" ref="D8:M8">SUM(D3/2.2333)</f>
        <v>16.119643576769803</v>
      </c>
      <c r="E8" s="13">
        <f t="shared" si="4"/>
        <v>16.5674114539023</v>
      </c>
      <c r="F8" s="8">
        <f t="shared" si="4"/>
        <v>17.015179331034794</v>
      </c>
      <c r="G8" s="8">
        <f t="shared" si="4"/>
        <v>17.462947208167286</v>
      </c>
      <c r="H8" s="8">
        <f t="shared" si="4"/>
        <v>17.91071508529978</v>
      </c>
      <c r="I8" s="9">
        <f t="shared" si="4"/>
        <v>18.358482962432277</v>
      </c>
      <c r="J8" s="9">
        <f t="shared" si="4"/>
        <v>18.806250839564772</v>
      </c>
      <c r="K8" s="10">
        <f t="shared" si="4"/>
        <v>19.254018716697267</v>
      </c>
      <c r="L8" s="10">
        <f t="shared" si="4"/>
        <v>19.70178659382976</v>
      </c>
      <c r="M8" s="10">
        <f t="shared" si="4"/>
        <v>20.149554470962254</v>
      </c>
      <c r="N8" s="10"/>
      <c r="O8" s="10"/>
      <c r="P8" s="10"/>
      <c r="Q8" s="10"/>
      <c r="R8" s="10"/>
      <c r="S8" s="10"/>
      <c r="T8" s="10"/>
      <c r="U8" s="10"/>
      <c r="V8" s="10"/>
      <c r="W8" s="10"/>
      <c r="X8" s="10"/>
      <c r="Y8" s="10"/>
      <c r="Z8" s="10"/>
      <c r="AA8" s="10"/>
      <c r="AB8" s="10"/>
      <c r="AC8" s="10"/>
      <c r="AD8" s="11"/>
      <c r="AE8" s="12"/>
      <c r="AF8" s="12"/>
      <c r="AG8" s="12"/>
      <c r="AH8" s="12"/>
      <c r="AI8" s="12"/>
      <c r="AJ8" s="12"/>
      <c r="AK8" s="12"/>
      <c r="AL8" s="12"/>
    </row>
    <row r="9" spans="1:38" ht="12.75">
      <c r="A9" s="3">
        <v>2</v>
      </c>
      <c r="B9" s="7" t="s">
        <v>9</v>
      </c>
      <c r="C9" s="14">
        <f>SUM(C3/2.3)</f>
        <v>15.217391304347828</v>
      </c>
      <c r="D9" s="14">
        <f aca="true" t="shared" si="5" ref="D9:O9">SUM(D3/2.3)</f>
        <v>15.65217391304348</v>
      </c>
      <c r="E9" s="13">
        <f t="shared" si="5"/>
        <v>16.086956521739133</v>
      </c>
      <c r="F9" s="13">
        <f t="shared" si="5"/>
        <v>16.521739130434785</v>
      </c>
      <c r="G9" s="8">
        <f t="shared" si="5"/>
        <v>16.956521739130437</v>
      </c>
      <c r="H9" s="8">
        <f t="shared" si="5"/>
        <v>17.39130434782609</v>
      </c>
      <c r="I9" s="8">
        <f t="shared" si="5"/>
        <v>17.826086956521742</v>
      </c>
      <c r="J9" s="9">
        <f t="shared" si="5"/>
        <v>18.260869565217394</v>
      </c>
      <c r="K9" s="9">
        <f t="shared" si="5"/>
        <v>18.695652173913047</v>
      </c>
      <c r="L9" s="10">
        <f t="shared" si="5"/>
        <v>19.1304347826087</v>
      </c>
      <c r="M9" s="10">
        <f t="shared" si="5"/>
        <v>19.565217391304348</v>
      </c>
      <c r="N9" s="10">
        <f t="shared" si="5"/>
        <v>20</v>
      </c>
      <c r="O9" s="10">
        <f t="shared" si="5"/>
        <v>20.434782608695652</v>
      </c>
      <c r="P9" s="10"/>
      <c r="Q9" s="10"/>
      <c r="R9" s="10"/>
      <c r="S9" s="10"/>
      <c r="T9" s="10"/>
      <c r="U9" s="10"/>
      <c r="V9" s="10"/>
      <c r="W9" s="10"/>
      <c r="X9" s="10"/>
      <c r="Y9" s="10"/>
      <c r="Z9" s="10"/>
      <c r="AA9" s="10"/>
      <c r="AB9" s="10"/>
      <c r="AC9" s="10"/>
      <c r="AD9" s="11"/>
      <c r="AE9" s="12"/>
      <c r="AF9" s="12"/>
      <c r="AG9" s="12"/>
      <c r="AH9" s="12"/>
      <c r="AI9" s="12"/>
      <c r="AJ9" s="12"/>
      <c r="AK9" s="12"/>
      <c r="AL9" s="12"/>
    </row>
    <row r="10" spans="1:38" ht="12.75">
      <c r="A10" s="3">
        <v>2</v>
      </c>
      <c r="B10" s="7" t="s">
        <v>10</v>
      </c>
      <c r="C10" s="15">
        <f>SUM(C3/2.35)</f>
        <v>14.893617021276595</v>
      </c>
      <c r="D10" s="14">
        <f aca="true" t="shared" si="6" ref="D10:O10">SUM(D3/2.35)</f>
        <v>15.319148936170212</v>
      </c>
      <c r="E10" s="14">
        <f t="shared" si="6"/>
        <v>15.74468085106383</v>
      </c>
      <c r="F10" s="13">
        <f t="shared" si="6"/>
        <v>16.170212765957448</v>
      </c>
      <c r="G10" s="13">
        <f t="shared" si="6"/>
        <v>16.595744680851062</v>
      </c>
      <c r="H10" s="8">
        <f t="shared" si="6"/>
        <v>17.02127659574468</v>
      </c>
      <c r="I10" s="8">
        <f t="shared" si="6"/>
        <v>17.4468085106383</v>
      </c>
      <c r="J10" s="8">
        <f t="shared" si="6"/>
        <v>17.872340425531913</v>
      </c>
      <c r="K10" s="9">
        <f t="shared" si="6"/>
        <v>18.29787234042553</v>
      </c>
      <c r="L10" s="9">
        <f t="shared" si="6"/>
        <v>18.72340425531915</v>
      </c>
      <c r="M10" s="10">
        <f t="shared" si="6"/>
        <v>19.148936170212764</v>
      </c>
      <c r="N10" s="10">
        <f t="shared" si="6"/>
        <v>19.574468085106382</v>
      </c>
      <c r="O10" s="10">
        <f t="shared" si="6"/>
        <v>20</v>
      </c>
      <c r="P10" s="10"/>
      <c r="Q10" s="10"/>
      <c r="R10" s="10"/>
      <c r="S10" s="10"/>
      <c r="T10" s="10"/>
      <c r="U10" s="10"/>
      <c r="V10" s="10"/>
      <c r="W10" s="10"/>
      <c r="X10" s="10"/>
      <c r="Y10" s="10"/>
      <c r="Z10" s="10"/>
      <c r="AA10" s="10"/>
      <c r="AB10" s="10"/>
      <c r="AC10" s="10"/>
      <c r="AD10" s="11"/>
      <c r="AE10" s="12"/>
      <c r="AF10" s="12"/>
      <c r="AG10" s="12"/>
      <c r="AH10" s="12"/>
      <c r="AI10" s="12"/>
      <c r="AJ10" s="12"/>
      <c r="AK10" s="12"/>
      <c r="AL10" s="12"/>
    </row>
    <row r="11" spans="1:38" ht="12.75">
      <c r="A11" s="3">
        <v>2</v>
      </c>
      <c r="B11" s="7" t="s">
        <v>11</v>
      </c>
      <c r="C11" s="15">
        <f>SUM(C3/2.41667)</f>
        <v>14.482738644498422</v>
      </c>
      <c r="D11" s="15">
        <f aca="true" t="shared" si="7" ref="D11:Q11">SUM(D3/2.41667)</f>
        <v>14.896531177198376</v>
      </c>
      <c r="E11" s="14">
        <f t="shared" si="7"/>
        <v>15.310323709898332</v>
      </c>
      <c r="F11" s="14">
        <f t="shared" si="7"/>
        <v>15.724116242598287</v>
      </c>
      <c r="G11" s="13">
        <f t="shared" si="7"/>
        <v>16.137908775298243</v>
      </c>
      <c r="H11" s="13">
        <f t="shared" si="7"/>
        <v>16.551701307998197</v>
      </c>
      <c r="I11" s="8">
        <f t="shared" si="7"/>
        <v>16.96549384069815</v>
      </c>
      <c r="J11" s="8">
        <f t="shared" si="7"/>
        <v>17.379286373398106</v>
      </c>
      <c r="K11" s="8">
        <f t="shared" si="7"/>
        <v>17.79307890609806</v>
      </c>
      <c r="L11" s="9">
        <f t="shared" si="7"/>
        <v>18.206871438798018</v>
      </c>
      <c r="M11" s="9">
        <f t="shared" si="7"/>
        <v>18.620663971497972</v>
      </c>
      <c r="N11" s="10">
        <f t="shared" si="7"/>
        <v>19.034456504197927</v>
      </c>
      <c r="O11" s="10">
        <f t="shared" si="7"/>
        <v>19.44824903689788</v>
      </c>
      <c r="P11" s="10">
        <f t="shared" si="7"/>
        <v>19.862041569597835</v>
      </c>
      <c r="Q11" s="10">
        <f t="shared" si="7"/>
        <v>20.27583410229779</v>
      </c>
      <c r="R11" s="10"/>
      <c r="S11" s="10"/>
      <c r="T11" s="10"/>
      <c r="U11" s="10"/>
      <c r="V11" s="10"/>
      <c r="W11" s="10"/>
      <c r="X11" s="10"/>
      <c r="Y11" s="10"/>
      <c r="Z11" s="10"/>
      <c r="AA11" s="10"/>
      <c r="AB11" s="10"/>
      <c r="AC11" s="10"/>
      <c r="AD11" s="11"/>
      <c r="AE11" s="12"/>
      <c r="AF11" s="12"/>
      <c r="AG11" s="12"/>
      <c r="AH11" s="12"/>
      <c r="AI11" s="12"/>
      <c r="AJ11" s="12"/>
      <c r="AK11" s="12"/>
      <c r="AL11" s="12"/>
    </row>
    <row r="12" spans="1:38" ht="12.75">
      <c r="A12" s="3">
        <v>2</v>
      </c>
      <c r="B12" s="7" t="s">
        <v>12</v>
      </c>
      <c r="C12" s="15">
        <f>SUM(C3/2.4667)</f>
        <v>14.18899744598046</v>
      </c>
      <c r="D12" s="15">
        <f aca="true" t="shared" si="8" ref="D12:R12">SUM(D3/2.4667)</f>
        <v>14.594397373008473</v>
      </c>
      <c r="E12" s="14">
        <f t="shared" si="8"/>
        <v>14.999797300036487</v>
      </c>
      <c r="F12" s="14">
        <f t="shared" si="8"/>
        <v>15.4051972270645</v>
      </c>
      <c r="G12" s="14">
        <f t="shared" si="8"/>
        <v>15.810597154092513</v>
      </c>
      <c r="H12" s="13">
        <f t="shared" si="8"/>
        <v>16.215997081120527</v>
      </c>
      <c r="I12" s="13">
        <f t="shared" si="8"/>
        <v>16.621397008148538</v>
      </c>
      <c r="J12" s="8">
        <f t="shared" si="8"/>
        <v>17.026796935176552</v>
      </c>
      <c r="K12" s="8">
        <f t="shared" si="8"/>
        <v>17.432196862204567</v>
      </c>
      <c r="L12" s="8">
        <f t="shared" si="8"/>
        <v>17.837596789232578</v>
      </c>
      <c r="M12" s="9">
        <f t="shared" si="8"/>
        <v>18.242996716260592</v>
      </c>
      <c r="N12" s="9">
        <f t="shared" si="8"/>
        <v>18.648396643288606</v>
      </c>
      <c r="O12" s="10">
        <f t="shared" si="8"/>
        <v>19.053796570316617</v>
      </c>
      <c r="P12" s="10">
        <f t="shared" si="8"/>
        <v>19.45919649734463</v>
      </c>
      <c r="Q12" s="10">
        <f t="shared" si="8"/>
        <v>19.864596424372646</v>
      </c>
      <c r="R12" s="10">
        <f t="shared" si="8"/>
        <v>20.269996351400657</v>
      </c>
      <c r="S12" s="10"/>
      <c r="T12" s="10"/>
      <c r="U12" s="10"/>
      <c r="V12" s="10"/>
      <c r="W12" s="10"/>
      <c r="X12" s="10"/>
      <c r="Y12" s="10"/>
      <c r="Z12" s="10"/>
      <c r="AA12" s="10"/>
      <c r="AB12" s="10"/>
      <c r="AC12" s="10"/>
      <c r="AD12" s="11"/>
      <c r="AE12" s="12"/>
      <c r="AF12" s="12"/>
      <c r="AG12" s="12"/>
      <c r="AH12" s="12"/>
      <c r="AI12" s="12"/>
      <c r="AJ12" s="12"/>
      <c r="AK12" s="12"/>
      <c r="AL12" s="12"/>
    </row>
    <row r="13" spans="1:38" ht="12.75">
      <c r="A13" s="3">
        <v>2</v>
      </c>
      <c r="B13" s="7" t="s">
        <v>13</v>
      </c>
      <c r="C13" s="16">
        <f>SUM(C3/2.53333)</f>
        <v>13.81580765237849</v>
      </c>
      <c r="D13" s="15">
        <f aca="true" t="shared" si="9" ref="D13:S13">SUM(D3/2.53333)</f>
        <v>14.210545013875018</v>
      </c>
      <c r="E13" s="15">
        <f t="shared" si="9"/>
        <v>14.605282375371548</v>
      </c>
      <c r="F13" s="14">
        <f t="shared" si="9"/>
        <v>15.000019736868076</v>
      </c>
      <c r="G13" s="14">
        <f t="shared" si="9"/>
        <v>15.394757098364604</v>
      </c>
      <c r="H13" s="14">
        <f t="shared" si="9"/>
        <v>15.789494459861132</v>
      </c>
      <c r="I13" s="13">
        <f t="shared" si="9"/>
        <v>16.18423182135766</v>
      </c>
      <c r="J13" s="13">
        <f t="shared" si="9"/>
        <v>16.578969182854188</v>
      </c>
      <c r="K13" s="8">
        <f t="shared" si="9"/>
        <v>16.973706544350716</v>
      </c>
      <c r="L13" s="8">
        <f t="shared" si="9"/>
        <v>17.368443905847247</v>
      </c>
      <c r="M13" s="8">
        <f t="shared" si="9"/>
        <v>17.763181267343775</v>
      </c>
      <c r="N13" s="9">
        <f t="shared" si="9"/>
        <v>18.157918628840303</v>
      </c>
      <c r="O13" s="9">
        <f t="shared" si="9"/>
        <v>18.55265599033683</v>
      </c>
      <c r="P13" s="9">
        <f t="shared" si="9"/>
        <v>18.94739335183336</v>
      </c>
      <c r="Q13" s="10">
        <f t="shared" si="9"/>
        <v>19.342130713329887</v>
      </c>
      <c r="R13" s="10">
        <f t="shared" si="9"/>
        <v>19.736868074826415</v>
      </c>
      <c r="S13" s="10">
        <f t="shared" si="9"/>
        <v>20.131605436322943</v>
      </c>
      <c r="T13" s="10"/>
      <c r="U13" s="10"/>
      <c r="V13" s="10"/>
      <c r="W13" s="10"/>
      <c r="X13" s="10"/>
      <c r="Y13" s="10"/>
      <c r="Z13" s="10"/>
      <c r="AA13" s="10"/>
      <c r="AB13" s="10"/>
      <c r="AC13" s="10"/>
      <c r="AD13" s="11"/>
      <c r="AE13" s="12"/>
      <c r="AF13" s="12"/>
      <c r="AG13" s="12"/>
      <c r="AH13" s="12"/>
      <c r="AI13" s="12"/>
      <c r="AJ13" s="12"/>
      <c r="AK13" s="12"/>
      <c r="AL13" s="12"/>
    </row>
    <row r="14" spans="1:38" ht="12.75">
      <c r="A14" s="3">
        <v>2</v>
      </c>
      <c r="B14" s="7" t="s">
        <v>14</v>
      </c>
      <c r="C14" s="16">
        <f>SUM(C3/2.58333)</f>
        <v>13.548404578586553</v>
      </c>
      <c r="D14" s="16">
        <f aca="true" t="shared" si="10" ref="D14:T14">SUM(D3/2.58333)</f>
        <v>13.935501852260455</v>
      </c>
      <c r="E14" s="15">
        <f t="shared" si="10"/>
        <v>14.322599125934355</v>
      </c>
      <c r="F14" s="15">
        <f t="shared" si="10"/>
        <v>14.709696399608257</v>
      </c>
      <c r="G14" s="14">
        <f>SUM(G3/2.58333)</f>
        <v>15.096793673282159</v>
      </c>
      <c r="H14" s="14">
        <f t="shared" si="10"/>
        <v>15.483890946956059</v>
      </c>
      <c r="I14" s="14">
        <f t="shared" si="10"/>
        <v>15.870988220629961</v>
      </c>
      <c r="J14" s="13">
        <f t="shared" si="10"/>
        <v>16.258085494303863</v>
      </c>
      <c r="K14" s="13">
        <f t="shared" si="10"/>
        <v>16.645182767977765</v>
      </c>
      <c r="L14" s="8">
        <f t="shared" si="10"/>
        <v>17.032280041651667</v>
      </c>
      <c r="M14" s="8">
        <f t="shared" si="10"/>
        <v>17.419377315325566</v>
      </c>
      <c r="N14" s="8">
        <f t="shared" si="10"/>
        <v>17.806474588999468</v>
      </c>
      <c r="O14" s="9">
        <f t="shared" si="10"/>
        <v>18.19357186267337</v>
      </c>
      <c r="P14" s="9">
        <f t="shared" si="10"/>
        <v>18.58066913634727</v>
      </c>
      <c r="Q14" s="10">
        <f t="shared" si="10"/>
        <v>18.967766410021174</v>
      </c>
      <c r="R14" s="10">
        <f t="shared" si="10"/>
        <v>19.354863683695076</v>
      </c>
      <c r="S14" s="10">
        <f t="shared" si="10"/>
        <v>19.741960957368978</v>
      </c>
      <c r="T14" s="10">
        <f t="shared" si="10"/>
        <v>20.129058231042876</v>
      </c>
      <c r="U14" s="10"/>
      <c r="V14" s="10"/>
      <c r="W14" s="10"/>
      <c r="X14" s="10"/>
      <c r="Y14" s="10"/>
      <c r="Z14" s="10"/>
      <c r="AA14" s="10"/>
      <c r="AB14" s="10"/>
      <c r="AC14" s="10"/>
      <c r="AD14" s="11"/>
      <c r="AE14" s="12"/>
      <c r="AF14" s="12"/>
      <c r="AG14" s="12"/>
      <c r="AH14" s="12"/>
      <c r="AI14" s="12"/>
      <c r="AJ14" s="12"/>
      <c r="AK14" s="12"/>
      <c r="AL14" s="12"/>
    </row>
    <row r="15" spans="1:38" ht="12.75">
      <c r="A15" s="3">
        <v>2</v>
      </c>
      <c r="B15" s="7" t="s">
        <v>15</v>
      </c>
      <c r="C15" s="16">
        <f>SUM(C3/2.65)</f>
        <v>13.20754716981132</v>
      </c>
      <c r="D15" s="16">
        <f aca="true" t="shared" si="11" ref="D15:V15">SUM(D3/2.65)</f>
        <v>13.584905660377359</v>
      </c>
      <c r="E15" s="15">
        <f t="shared" si="11"/>
        <v>13.962264150943398</v>
      </c>
      <c r="F15" s="15">
        <f t="shared" si="11"/>
        <v>14.339622641509434</v>
      </c>
      <c r="G15" s="15">
        <f t="shared" si="11"/>
        <v>14.716981132075473</v>
      </c>
      <c r="H15" s="14">
        <f t="shared" si="11"/>
        <v>15.09433962264151</v>
      </c>
      <c r="I15" s="14">
        <f t="shared" si="11"/>
        <v>15.471698113207548</v>
      </c>
      <c r="J15" s="14">
        <f t="shared" si="11"/>
        <v>15.849056603773585</v>
      </c>
      <c r="K15" s="13">
        <f t="shared" si="11"/>
        <v>16.22641509433962</v>
      </c>
      <c r="L15" s="13">
        <f t="shared" si="11"/>
        <v>16.60377358490566</v>
      </c>
      <c r="M15" s="8">
        <f t="shared" si="11"/>
        <v>16.9811320754717</v>
      </c>
      <c r="N15" s="8">
        <f t="shared" si="11"/>
        <v>17.358490566037737</v>
      </c>
      <c r="O15" s="8">
        <f t="shared" si="11"/>
        <v>17.735849056603776</v>
      </c>
      <c r="P15" s="9">
        <f t="shared" si="11"/>
        <v>18.11320754716981</v>
      </c>
      <c r="Q15" s="9">
        <f t="shared" si="11"/>
        <v>18.49056603773585</v>
      </c>
      <c r="R15" s="9">
        <f t="shared" si="11"/>
        <v>18.867924528301888</v>
      </c>
      <c r="S15" s="10">
        <f t="shared" si="11"/>
        <v>19.245283018867926</v>
      </c>
      <c r="T15" s="10">
        <f t="shared" si="11"/>
        <v>19.62264150943396</v>
      </c>
      <c r="U15" s="10">
        <f t="shared" si="11"/>
        <v>20</v>
      </c>
      <c r="V15" s="10">
        <f t="shared" si="11"/>
        <v>20.37735849056604</v>
      </c>
      <c r="W15" s="10"/>
      <c r="X15" s="10"/>
      <c r="Y15" s="10"/>
      <c r="Z15" s="10"/>
      <c r="AA15" s="10"/>
      <c r="AB15" s="10"/>
      <c r="AC15" s="10"/>
      <c r="AD15" s="11"/>
      <c r="AE15" s="12"/>
      <c r="AF15" s="12"/>
      <c r="AG15" s="12"/>
      <c r="AH15" s="12"/>
      <c r="AI15" s="12"/>
      <c r="AJ15" s="12"/>
      <c r="AK15" s="12"/>
      <c r="AL15" s="12"/>
    </row>
    <row r="16" spans="1:38" ht="12.75">
      <c r="A16" s="3">
        <v>2</v>
      </c>
      <c r="B16" s="7" t="s">
        <v>16</v>
      </c>
      <c r="C16" s="16">
        <f>SUM(C3/2.7)</f>
        <v>12.962962962962962</v>
      </c>
      <c r="D16" s="16">
        <f aca="true" t="shared" si="12" ref="D16:V16">SUM(D3/2.7)</f>
        <v>13.333333333333332</v>
      </c>
      <c r="E16" s="16">
        <f t="shared" si="12"/>
        <v>13.703703703703702</v>
      </c>
      <c r="F16" s="15">
        <f t="shared" si="12"/>
        <v>14.074074074074073</v>
      </c>
      <c r="G16" s="15">
        <f t="shared" si="12"/>
        <v>14.444444444444443</v>
      </c>
      <c r="H16" s="15">
        <f t="shared" si="12"/>
        <v>14.814814814814813</v>
      </c>
      <c r="I16" s="14">
        <f t="shared" si="12"/>
        <v>15.185185185185183</v>
      </c>
      <c r="J16" s="14">
        <f t="shared" si="12"/>
        <v>15.555555555555555</v>
      </c>
      <c r="K16" s="14">
        <f t="shared" si="12"/>
        <v>15.925925925925926</v>
      </c>
      <c r="L16" s="13">
        <f t="shared" si="12"/>
        <v>16.296296296296294</v>
      </c>
      <c r="M16" s="13">
        <f t="shared" si="12"/>
        <v>16.666666666666664</v>
      </c>
      <c r="N16" s="8">
        <f t="shared" si="12"/>
        <v>17.037037037037035</v>
      </c>
      <c r="O16" s="8">
        <f t="shared" si="12"/>
        <v>17.407407407407405</v>
      </c>
      <c r="P16" s="8">
        <f t="shared" si="12"/>
        <v>17.777777777777775</v>
      </c>
      <c r="Q16" s="9">
        <f t="shared" si="12"/>
        <v>18.148148148148145</v>
      </c>
      <c r="R16" s="9">
        <f t="shared" si="12"/>
        <v>18.51851851851852</v>
      </c>
      <c r="S16" s="9">
        <f t="shared" si="12"/>
        <v>18.88888888888889</v>
      </c>
      <c r="T16" s="10">
        <f t="shared" si="12"/>
        <v>19.25925925925926</v>
      </c>
      <c r="U16" s="10">
        <f t="shared" si="12"/>
        <v>19.62962962962963</v>
      </c>
      <c r="V16" s="10">
        <f t="shared" si="12"/>
        <v>20</v>
      </c>
      <c r="W16" s="10"/>
      <c r="X16" s="10"/>
      <c r="Y16" s="10"/>
      <c r="Z16" s="10"/>
      <c r="AA16" s="10"/>
      <c r="AB16" s="10"/>
      <c r="AC16" s="10"/>
      <c r="AD16" s="11"/>
      <c r="AE16" s="12"/>
      <c r="AF16" s="12"/>
      <c r="AG16" s="12"/>
      <c r="AH16" s="12"/>
      <c r="AI16" s="12"/>
      <c r="AJ16" s="12"/>
      <c r="AK16" s="12"/>
      <c r="AL16" s="12"/>
    </row>
    <row r="17" spans="1:38" ht="12.75">
      <c r="A17" s="3">
        <v>2</v>
      </c>
      <c r="B17" s="7" t="s">
        <v>17</v>
      </c>
      <c r="C17" s="16"/>
      <c r="D17" s="16">
        <f aca="true" t="shared" si="13" ref="D17:X17">SUM(D3/2.76667)</f>
        <v>13.012032515623476</v>
      </c>
      <c r="E17" s="16">
        <f t="shared" si="13"/>
        <v>13.373477863279684</v>
      </c>
      <c r="F17" s="16">
        <f t="shared" si="13"/>
        <v>13.734923210935891</v>
      </c>
      <c r="G17" s="15">
        <f t="shared" si="13"/>
        <v>14.096368558592099</v>
      </c>
      <c r="H17" s="15">
        <f t="shared" si="13"/>
        <v>14.457813906248306</v>
      </c>
      <c r="I17" s="15">
        <f t="shared" si="13"/>
        <v>14.819259253904514</v>
      </c>
      <c r="J17" s="14">
        <f t="shared" si="13"/>
        <v>15.180704601560722</v>
      </c>
      <c r="K17" s="14">
        <f t="shared" si="13"/>
        <v>15.54214994921693</v>
      </c>
      <c r="L17" s="14">
        <f t="shared" si="13"/>
        <v>15.903595296873137</v>
      </c>
      <c r="M17" s="13">
        <f t="shared" si="13"/>
        <v>16.265040644529343</v>
      </c>
      <c r="N17" s="13">
        <f t="shared" si="13"/>
        <v>16.62648599218555</v>
      </c>
      <c r="O17" s="8">
        <f t="shared" si="13"/>
        <v>16.987931339841758</v>
      </c>
      <c r="P17" s="8">
        <f t="shared" si="13"/>
        <v>17.349376687497966</v>
      </c>
      <c r="Q17" s="8">
        <f t="shared" si="13"/>
        <v>17.710822035154173</v>
      </c>
      <c r="R17" s="9">
        <f t="shared" si="13"/>
        <v>18.07226738281038</v>
      </c>
      <c r="S17" s="9">
        <f t="shared" si="13"/>
        <v>18.43371273046659</v>
      </c>
      <c r="T17" s="9">
        <f t="shared" si="13"/>
        <v>18.795158078122796</v>
      </c>
      <c r="U17" s="10">
        <f t="shared" si="13"/>
        <v>19.156603425779004</v>
      </c>
      <c r="V17" s="10">
        <f t="shared" si="13"/>
        <v>19.51804877343521</v>
      </c>
      <c r="W17" s="10">
        <f t="shared" si="13"/>
        <v>19.87949412109142</v>
      </c>
      <c r="X17" s="10">
        <f t="shared" si="13"/>
        <v>20.24093946874763</v>
      </c>
      <c r="Y17" s="10"/>
      <c r="Z17" s="10"/>
      <c r="AA17" s="10"/>
      <c r="AB17" s="10"/>
      <c r="AC17" s="10"/>
      <c r="AD17" s="11"/>
      <c r="AE17" s="12"/>
      <c r="AF17" s="12"/>
      <c r="AG17" s="12"/>
      <c r="AH17" s="12"/>
      <c r="AI17" s="12"/>
      <c r="AJ17" s="12"/>
      <c r="AK17" s="12"/>
      <c r="AL17" s="12"/>
    </row>
    <row r="18" spans="1:38" ht="12.75">
      <c r="A18" s="3">
        <v>2</v>
      </c>
      <c r="B18" s="7" t="s">
        <v>18</v>
      </c>
      <c r="C18" s="16"/>
      <c r="D18" s="16"/>
      <c r="E18" s="16">
        <f aca="true" t="shared" si="14" ref="E18:Y18">SUM(E3/2.81667)</f>
        <v>13.136079128900441</v>
      </c>
      <c r="F18" s="16">
        <f t="shared" si="14"/>
        <v>13.491108294546398</v>
      </c>
      <c r="G18" s="16">
        <f t="shared" si="14"/>
        <v>13.846137460192356</v>
      </c>
      <c r="H18" s="15">
        <f t="shared" si="14"/>
        <v>14.201166625838313</v>
      </c>
      <c r="I18" s="15">
        <f t="shared" si="14"/>
        <v>14.55619579148427</v>
      </c>
      <c r="J18" s="15">
        <f t="shared" si="14"/>
        <v>14.91122495713023</v>
      </c>
      <c r="K18" s="14">
        <f t="shared" si="14"/>
        <v>15.266254122776187</v>
      </c>
      <c r="L18" s="14">
        <f t="shared" si="14"/>
        <v>15.621283288422145</v>
      </c>
      <c r="M18" s="13">
        <f t="shared" si="14"/>
        <v>15.976312454068102</v>
      </c>
      <c r="N18" s="13">
        <f t="shared" si="14"/>
        <v>16.33134161971406</v>
      </c>
      <c r="O18" s="13">
        <f t="shared" si="14"/>
        <v>16.68637078536002</v>
      </c>
      <c r="P18" s="8">
        <f t="shared" si="14"/>
        <v>17.041399951005978</v>
      </c>
      <c r="Q18" s="8">
        <f t="shared" si="14"/>
        <v>17.396429116651934</v>
      </c>
      <c r="R18" s="8">
        <f t="shared" si="14"/>
        <v>17.751458282297893</v>
      </c>
      <c r="S18" s="9">
        <f t="shared" si="14"/>
        <v>18.10648744794385</v>
      </c>
      <c r="T18" s="9">
        <f t="shared" si="14"/>
        <v>18.461516613589808</v>
      </c>
      <c r="U18" s="9">
        <f t="shared" si="14"/>
        <v>18.816545779235767</v>
      </c>
      <c r="V18" s="10">
        <f t="shared" si="14"/>
        <v>19.171574944881723</v>
      </c>
      <c r="W18" s="10">
        <f t="shared" si="14"/>
        <v>19.526604110527682</v>
      </c>
      <c r="X18" s="10">
        <f t="shared" si="14"/>
        <v>19.881633276173638</v>
      </c>
      <c r="Y18" s="10">
        <f t="shared" si="14"/>
        <v>20.236662441819597</v>
      </c>
      <c r="Z18" s="10"/>
      <c r="AA18" s="10"/>
      <c r="AB18" s="10"/>
      <c r="AC18" s="10"/>
      <c r="AD18" s="11"/>
      <c r="AE18" s="12"/>
      <c r="AF18" s="12"/>
      <c r="AG18" s="12"/>
      <c r="AH18" s="12"/>
      <c r="AI18" s="12"/>
      <c r="AJ18" s="12"/>
      <c r="AK18" s="12"/>
      <c r="AL18" s="12"/>
    </row>
    <row r="19" spans="1:38" ht="12.75">
      <c r="A19" s="3">
        <v>2</v>
      </c>
      <c r="B19" s="7" t="s">
        <v>19</v>
      </c>
      <c r="C19" s="16"/>
      <c r="D19" s="16"/>
      <c r="E19" s="16"/>
      <c r="F19" s="16">
        <f aca="true" t="shared" si="15" ref="F19:Z19">SUM(F3/2.88333)</f>
        <v>13.179205987521373</v>
      </c>
      <c r="G19" s="16">
        <f t="shared" si="15"/>
        <v>13.526027197719303</v>
      </c>
      <c r="H19" s="16">
        <f t="shared" si="15"/>
        <v>13.872848407917235</v>
      </c>
      <c r="I19" s="15">
        <f t="shared" si="15"/>
        <v>14.219669618115166</v>
      </c>
      <c r="J19" s="15">
        <f t="shared" si="15"/>
        <v>14.566490828313096</v>
      </c>
      <c r="K19" s="15">
        <f t="shared" si="15"/>
        <v>14.913312038511027</v>
      </c>
      <c r="L19" s="14">
        <f t="shared" si="15"/>
        <v>15.260133248708959</v>
      </c>
      <c r="M19" s="14">
        <f t="shared" si="15"/>
        <v>15.60695445890689</v>
      </c>
      <c r="N19" s="13">
        <f t="shared" si="15"/>
        <v>15.95377566910482</v>
      </c>
      <c r="O19" s="13">
        <f t="shared" si="15"/>
        <v>16.300596879302752</v>
      </c>
      <c r="P19" s="13">
        <f t="shared" si="15"/>
        <v>16.647418089500682</v>
      </c>
      <c r="Q19" s="8">
        <f t="shared" si="15"/>
        <v>16.994239299698613</v>
      </c>
      <c r="R19" s="8">
        <f t="shared" si="15"/>
        <v>17.341060509896543</v>
      </c>
      <c r="S19" s="8">
        <f t="shared" si="15"/>
        <v>17.687881720094474</v>
      </c>
      <c r="T19" s="9">
        <f t="shared" si="15"/>
        <v>18.034702930292404</v>
      </c>
      <c r="U19" s="9">
        <f t="shared" si="15"/>
        <v>18.381524140490335</v>
      </c>
      <c r="V19" s="9">
        <f t="shared" si="15"/>
        <v>18.72834535068827</v>
      </c>
      <c r="W19" s="10">
        <f t="shared" si="15"/>
        <v>19.0751665608862</v>
      </c>
      <c r="X19" s="10">
        <f t="shared" si="15"/>
        <v>19.42198777108413</v>
      </c>
      <c r="Y19" s="10">
        <f t="shared" si="15"/>
        <v>19.76880898128206</v>
      </c>
      <c r="Z19" s="10">
        <f t="shared" si="15"/>
        <v>20.11563019147999</v>
      </c>
      <c r="AA19" s="10"/>
      <c r="AB19" s="10"/>
      <c r="AC19" s="10"/>
      <c r="AD19" s="11"/>
      <c r="AE19" s="12"/>
      <c r="AF19" s="12"/>
      <c r="AG19" s="12"/>
      <c r="AH19" s="12"/>
      <c r="AI19" s="12"/>
      <c r="AJ19" s="12"/>
      <c r="AK19" s="12"/>
      <c r="AL19" s="12"/>
    </row>
    <row r="20" spans="1:38" ht="12.75">
      <c r="A20" s="3">
        <v>2</v>
      </c>
      <c r="B20" s="7" t="s">
        <v>20</v>
      </c>
      <c r="C20" s="16"/>
      <c r="D20" s="16"/>
      <c r="E20" s="16"/>
      <c r="F20" s="16">
        <f aca="true" t="shared" si="16" ref="F20:AA20">SUM(F3/2.9333)</f>
        <v>12.954692666962124</v>
      </c>
      <c r="G20" s="16">
        <f t="shared" si="16"/>
        <v>13.29560563188218</v>
      </c>
      <c r="H20" s="16">
        <f t="shared" si="16"/>
        <v>13.636518596802237</v>
      </c>
      <c r="I20" s="15">
        <f t="shared" si="16"/>
        <v>13.977431561722293</v>
      </c>
      <c r="J20" s="15">
        <f t="shared" si="16"/>
        <v>14.318344526642347</v>
      </c>
      <c r="K20" s="15">
        <f t="shared" si="16"/>
        <v>14.659257491562403</v>
      </c>
      <c r="L20" s="14">
        <f t="shared" si="16"/>
        <v>15.00017045648246</v>
      </c>
      <c r="M20" s="14">
        <f t="shared" si="16"/>
        <v>15.341083421402516</v>
      </c>
      <c r="N20" s="14">
        <f t="shared" si="16"/>
        <v>15.681996386322572</v>
      </c>
      <c r="O20" s="13">
        <f t="shared" si="16"/>
        <v>16.022909351242628</v>
      </c>
      <c r="P20" s="13">
        <f t="shared" si="16"/>
        <v>16.363822316162683</v>
      </c>
      <c r="Q20" s="13">
        <f t="shared" si="16"/>
        <v>16.70473528108274</v>
      </c>
      <c r="R20" s="8">
        <f t="shared" si="16"/>
        <v>17.045648246002795</v>
      </c>
      <c r="S20" s="8">
        <f t="shared" si="16"/>
        <v>17.386561210922853</v>
      </c>
      <c r="T20" s="8">
        <f t="shared" si="16"/>
        <v>17.727474175842907</v>
      </c>
      <c r="U20" s="9">
        <f t="shared" si="16"/>
        <v>18.06838714076296</v>
      </c>
      <c r="V20" s="9">
        <f t="shared" si="16"/>
        <v>18.40930010568302</v>
      </c>
      <c r="W20" s="9">
        <f t="shared" si="16"/>
        <v>18.750213070603074</v>
      </c>
      <c r="X20" s="10">
        <f t="shared" si="16"/>
        <v>19.091126035523132</v>
      </c>
      <c r="Y20" s="10">
        <f t="shared" si="16"/>
        <v>19.432039000443186</v>
      </c>
      <c r="Z20" s="10">
        <f t="shared" si="16"/>
        <v>19.772951965363244</v>
      </c>
      <c r="AA20" s="10">
        <f t="shared" si="16"/>
        <v>20.1138649302833</v>
      </c>
      <c r="AB20" s="10"/>
      <c r="AC20" s="10"/>
      <c r="AD20" s="11"/>
      <c r="AE20" s="12"/>
      <c r="AF20" s="12"/>
      <c r="AG20" s="12"/>
      <c r="AH20" s="12"/>
      <c r="AI20" s="12"/>
      <c r="AJ20" s="12"/>
      <c r="AK20" s="12"/>
      <c r="AL20" s="12"/>
    </row>
    <row r="21" spans="1:38" ht="12.75">
      <c r="A21" s="3">
        <v>3</v>
      </c>
      <c r="B21" s="7" t="s">
        <v>4</v>
      </c>
      <c r="C21" s="16"/>
      <c r="D21" s="16"/>
      <c r="E21" s="16"/>
      <c r="F21" s="16"/>
      <c r="G21" s="16">
        <f aca="true" t="shared" si="17" ref="G21:AB21">SUM(G3/3)</f>
        <v>13</v>
      </c>
      <c r="H21" s="16">
        <f t="shared" si="17"/>
        <v>13.333333333333334</v>
      </c>
      <c r="I21" s="16">
        <f t="shared" si="17"/>
        <v>13.666666666666666</v>
      </c>
      <c r="J21" s="15">
        <f t="shared" si="17"/>
        <v>14</v>
      </c>
      <c r="K21" s="15">
        <f t="shared" si="17"/>
        <v>14.333333333333334</v>
      </c>
      <c r="L21" s="15">
        <f t="shared" si="17"/>
        <v>14.666666666666666</v>
      </c>
      <c r="M21" s="14">
        <f t="shared" si="17"/>
        <v>15</v>
      </c>
      <c r="N21" s="14">
        <f t="shared" si="17"/>
        <v>15.333333333333334</v>
      </c>
      <c r="O21" s="14">
        <f t="shared" si="17"/>
        <v>15.666666666666666</v>
      </c>
      <c r="P21" s="13">
        <f t="shared" si="17"/>
        <v>16</v>
      </c>
      <c r="Q21" s="13">
        <f t="shared" si="17"/>
        <v>16.333333333333332</v>
      </c>
      <c r="R21" s="13">
        <f t="shared" si="17"/>
        <v>16.666666666666668</v>
      </c>
      <c r="S21" s="8">
        <f t="shared" si="17"/>
        <v>17</v>
      </c>
      <c r="T21" s="8">
        <f t="shared" si="17"/>
        <v>17.333333333333332</v>
      </c>
      <c r="U21" s="8">
        <f t="shared" si="17"/>
        <v>17.666666666666668</v>
      </c>
      <c r="V21" s="9">
        <f t="shared" si="17"/>
        <v>18</v>
      </c>
      <c r="W21" s="9">
        <f t="shared" si="17"/>
        <v>18.333333333333332</v>
      </c>
      <c r="X21" s="9">
        <f t="shared" si="17"/>
        <v>18.666666666666668</v>
      </c>
      <c r="Y21" s="10">
        <f t="shared" si="17"/>
        <v>19</v>
      </c>
      <c r="Z21" s="10">
        <f t="shared" si="17"/>
        <v>19.333333333333332</v>
      </c>
      <c r="AA21" s="10">
        <f t="shared" si="17"/>
        <v>19.666666666666668</v>
      </c>
      <c r="AB21" s="10">
        <f t="shared" si="17"/>
        <v>20</v>
      </c>
      <c r="AC21" s="10"/>
      <c r="AD21" s="11"/>
      <c r="AE21" s="12"/>
      <c r="AF21" s="12"/>
      <c r="AG21" s="12"/>
      <c r="AH21" s="12"/>
      <c r="AI21" s="12"/>
      <c r="AJ21" s="12"/>
      <c r="AK21" s="12"/>
      <c r="AL21" s="12"/>
    </row>
    <row r="22" spans="1:38" ht="12.75">
      <c r="A22" s="3">
        <v>3</v>
      </c>
      <c r="B22" s="7" t="s">
        <v>5</v>
      </c>
      <c r="C22" s="16"/>
      <c r="D22" s="16"/>
      <c r="E22" s="16"/>
      <c r="F22" s="16"/>
      <c r="G22" s="16"/>
      <c r="H22" s="16">
        <f aca="true" t="shared" si="18" ref="H22:AD22">SUM(H3/3.06667)</f>
        <v>13.043464083191214</v>
      </c>
      <c r="I22" s="16">
        <f t="shared" si="18"/>
        <v>13.369550685270996</v>
      </c>
      <c r="J22" s="16">
        <f t="shared" si="18"/>
        <v>13.695637287350776</v>
      </c>
      <c r="K22" s="15">
        <f t="shared" si="18"/>
        <v>14.021723889430556</v>
      </c>
      <c r="L22" s="15">
        <f t="shared" si="18"/>
        <v>14.347810491510335</v>
      </c>
      <c r="M22" s="15">
        <f t="shared" si="18"/>
        <v>14.673897093590117</v>
      </c>
      <c r="N22" s="14">
        <f t="shared" si="18"/>
        <v>14.999983695669897</v>
      </c>
      <c r="O22" s="14">
        <f t="shared" si="18"/>
        <v>15.326070297749677</v>
      </c>
      <c r="P22" s="14">
        <f t="shared" si="18"/>
        <v>15.652156899829459</v>
      </c>
      <c r="Q22" s="13">
        <f t="shared" si="18"/>
        <v>15.978243501909239</v>
      </c>
      <c r="R22" s="13">
        <f t="shared" si="18"/>
        <v>16.30433010398902</v>
      </c>
      <c r="S22" s="13">
        <f t="shared" si="18"/>
        <v>16.6304167060688</v>
      </c>
      <c r="T22" s="8">
        <f t="shared" si="18"/>
        <v>16.95650330814858</v>
      </c>
      <c r="U22" s="8">
        <f t="shared" si="18"/>
        <v>17.28258991022836</v>
      </c>
      <c r="V22" s="8">
        <f t="shared" si="18"/>
        <v>17.60867651230814</v>
      </c>
      <c r="W22" s="8">
        <f t="shared" si="18"/>
        <v>17.93476311438792</v>
      </c>
      <c r="X22" s="9">
        <f t="shared" si="18"/>
        <v>18.2608497164677</v>
      </c>
      <c r="Y22" s="9">
        <f t="shared" si="18"/>
        <v>18.58693631854748</v>
      </c>
      <c r="Z22" s="9">
        <f t="shared" si="18"/>
        <v>18.913022920627263</v>
      </c>
      <c r="AA22" s="10">
        <f t="shared" si="18"/>
        <v>19.239109522707043</v>
      </c>
      <c r="AB22" s="10">
        <f t="shared" si="18"/>
        <v>19.565196124786823</v>
      </c>
      <c r="AC22" s="10">
        <f t="shared" si="18"/>
        <v>19.891282726866603</v>
      </c>
      <c r="AD22" s="10">
        <f t="shared" si="18"/>
        <v>20.217369328946383</v>
      </c>
      <c r="AE22" s="10"/>
      <c r="AF22" s="10"/>
      <c r="AG22" s="10"/>
      <c r="AH22" s="10"/>
      <c r="AI22" s="10"/>
      <c r="AJ22" s="10"/>
      <c r="AK22" s="10"/>
      <c r="AL22" s="10"/>
    </row>
    <row r="23" spans="1:38" ht="13.5" thickBot="1">
      <c r="A23" s="3">
        <v>3</v>
      </c>
      <c r="B23" s="7" t="s">
        <v>6</v>
      </c>
      <c r="C23" s="16"/>
      <c r="D23" s="16"/>
      <c r="E23" s="16"/>
      <c r="F23" s="16"/>
      <c r="G23" s="16"/>
      <c r="H23" s="16"/>
      <c r="I23" s="16">
        <f aca="true" t="shared" si="19" ref="I23:AE23">SUM(I3/3.1167)</f>
        <v>13.15493951936343</v>
      </c>
      <c r="J23" s="16">
        <f t="shared" si="19"/>
        <v>13.475791702762539</v>
      </c>
      <c r="K23" s="16">
        <f t="shared" si="19"/>
        <v>13.796643886161647</v>
      </c>
      <c r="L23" s="15">
        <f t="shared" si="19"/>
        <v>14.117496069560755</v>
      </c>
      <c r="M23" s="15">
        <f t="shared" si="19"/>
        <v>14.438348252959862</v>
      </c>
      <c r="N23" s="15">
        <f t="shared" si="19"/>
        <v>14.75920043635897</v>
      </c>
      <c r="O23" s="14">
        <f t="shared" si="19"/>
        <v>15.080052619758078</v>
      </c>
      <c r="P23" s="14">
        <f t="shared" si="19"/>
        <v>15.400904803157186</v>
      </c>
      <c r="Q23" s="14">
        <f t="shared" si="19"/>
        <v>15.721756986556295</v>
      </c>
      <c r="R23" s="13">
        <f t="shared" si="19"/>
        <v>16.0426091699554</v>
      </c>
      <c r="S23" s="13">
        <f t="shared" si="19"/>
        <v>16.36346135335451</v>
      </c>
      <c r="T23" s="13">
        <f t="shared" si="19"/>
        <v>16.684313536753617</v>
      </c>
      <c r="U23" s="8">
        <f t="shared" si="19"/>
        <v>17.00516572015273</v>
      </c>
      <c r="V23" s="8">
        <f t="shared" si="19"/>
        <v>17.326017903551836</v>
      </c>
      <c r="W23" s="21">
        <f t="shared" si="19"/>
        <v>17.646870086950944</v>
      </c>
      <c r="X23" s="9">
        <f t="shared" si="19"/>
        <v>17.967722270350052</v>
      </c>
      <c r="Y23" s="9">
        <f t="shared" si="19"/>
        <v>18.28857445374916</v>
      </c>
      <c r="Z23" s="9">
        <f t="shared" si="19"/>
        <v>18.609426637148268</v>
      </c>
      <c r="AA23" s="9">
        <f t="shared" si="19"/>
        <v>18.930278820547375</v>
      </c>
      <c r="AB23" s="10">
        <f t="shared" si="19"/>
        <v>19.251131003946483</v>
      </c>
      <c r="AC23" s="10">
        <f t="shared" si="19"/>
        <v>19.57198318734559</v>
      </c>
      <c r="AD23" s="10">
        <f t="shared" si="19"/>
        <v>19.8928353707447</v>
      </c>
      <c r="AE23" s="10">
        <f t="shared" si="19"/>
        <v>20.213687554143807</v>
      </c>
      <c r="AF23" s="10"/>
      <c r="AG23" s="10"/>
      <c r="AH23" s="10"/>
      <c r="AI23" s="10"/>
      <c r="AJ23" s="10"/>
      <c r="AK23" s="10"/>
      <c r="AL23" s="10"/>
    </row>
    <row r="24" spans="1:38" ht="13.5" thickBot="1">
      <c r="A24" s="3">
        <v>3</v>
      </c>
      <c r="B24" s="7" t="s">
        <v>7</v>
      </c>
      <c r="C24" s="16"/>
      <c r="D24" s="16"/>
      <c r="E24" s="16"/>
      <c r="F24" s="16"/>
      <c r="G24" s="16"/>
      <c r="H24" s="16"/>
      <c r="I24" s="16"/>
      <c r="J24" s="16">
        <f aca="true" t="shared" si="20" ref="J24:AF24">SUM(J3/3.1833)</f>
        <v>13.193855433041184</v>
      </c>
      <c r="K24" s="16">
        <f t="shared" si="20"/>
        <v>13.507994848113592</v>
      </c>
      <c r="L24" s="16">
        <f t="shared" si="20"/>
        <v>13.822134263186001</v>
      </c>
      <c r="M24" s="15">
        <f t="shared" si="20"/>
        <v>14.13627367825841</v>
      </c>
      <c r="N24" s="15">
        <f t="shared" si="20"/>
        <v>14.45041309333082</v>
      </c>
      <c r="O24" s="15">
        <f t="shared" si="20"/>
        <v>14.764552508403229</v>
      </c>
      <c r="P24" s="14">
        <f t="shared" si="20"/>
        <v>15.078691923475638</v>
      </c>
      <c r="Q24" s="14">
        <f t="shared" si="20"/>
        <v>15.392831338548048</v>
      </c>
      <c r="R24" s="14">
        <f t="shared" si="20"/>
        <v>15.706970753620457</v>
      </c>
      <c r="S24" s="13">
        <f t="shared" si="20"/>
        <v>16.021110168692864</v>
      </c>
      <c r="T24" s="13">
        <f t="shared" si="20"/>
        <v>16.335249583765275</v>
      </c>
      <c r="U24" s="13">
        <f t="shared" si="20"/>
        <v>16.649388998837683</v>
      </c>
      <c r="V24" s="19">
        <f t="shared" si="20"/>
        <v>16.963528413910094</v>
      </c>
      <c r="W24" s="23">
        <f t="shared" si="20"/>
        <v>17.2776678289825</v>
      </c>
      <c r="X24" s="20">
        <f t="shared" si="20"/>
        <v>17.591807244054912</v>
      </c>
      <c r="Y24" s="8">
        <f t="shared" si="20"/>
        <v>17.90594665912732</v>
      </c>
      <c r="Z24" s="9">
        <f t="shared" si="20"/>
        <v>18.22008607419973</v>
      </c>
      <c r="AA24" s="9">
        <f t="shared" si="20"/>
        <v>18.53422548927214</v>
      </c>
      <c r="AB24" s="9">
        <f t="shared" si="20"/>
        <v>18.84836490434455</v>
      </c>
      <c r="AC24" s="10">
        <f t="shared" si="20"/>
        <v>19.162504319416957</v>
      </c>
      <c r="AD24" s="10">
        <f t="shared" si="20"/>
        <v>19.476643734489365</v>
      </c>
      <c r="AE24" s="10">
        <f t="shared" si="20"/>
        <v>19.790783149561776</v>
      </c>
      <c r="AF24" s="10">
        <f t="shared" si="20"/>
        <v>20.104922564634183</v>
      </c>
      <c r="AG24" s="10"/>
      <c r="AH24" s="10"/>
      <c r="AI24" s="10"/>
      <c r="AJ24" s="10"/>
      <c r="AK24" s="10"/>
      <c r="AL24" s="10"/>
    </row>
    <row r="25" spans="1:38" ht="12.75">
      <c r="A25" s="3">
        <v>3</v>
      </c>
      <c r="B25" s="7" t="s">
        <v>8</v>
      </c>
      <c r="C25" s="16"/>
      <c r="D25" s="16"/>
      <c r="E25" s="16"/>
      <c r="F25" s="16"/>
      <c r="G25" s="16"/>
      <c r="H25" s="16"/>
      <c r="I25" s="16"/>
      <c r="J25" s="16">
        <f aca="true" t="shared" si="21" ref="J25:AG25">SUM(J3/3.2333)</f>
        <v>12.989824637367397</v>
      </c>
      <c r="K25" s="16">
        <f t="shared" si="21"/>
        <v>13.299106176352334</v>
      </c>
      <c r="L25" s="16">
        <f t="shared" si="21"/>
        <v>13.608387715337273</v>
      </c>
      <c r="M25" s="16">
        <f t="shared" si="21"/>
        <v>13.91766925432221</v>
      </c>
      <c r="N25" s="15">
        <f t="shared" si="21"/>
        <v>14.226950793307148</v>
      </c>
      <c r="O25" s="15">
        <f t="shared" si="21"/>
        <v>14.536232332292085</v>
      </c>
      <c r="P25" s="15">
        <f t="shared" si="21"/>
        <v>14.845513871277024</v>
      </c>
      <c r="Q25" s="14">
        <f t="shared" si="21"/>
        <v>15.154795410261963</v>
      </c>
      <c r="R25" s="14">
        <f t="shared" si="21"/>
        <v>15.4640769492469</v>
      </c>
      <c r="S25" s="14">
        <f t="shared" si="21"/>
        <v>15.773358488231839</v>
      </c>
      <c r="T25" s="13">
        <f t="shared" si="21"/>
        <v>16.082640027216776</v>
      </c>
      <c r="U25" s="13">
        <f t="shared" si="21"/>
        <v>16.391921566201713</v>
      </c>
      <c r="V25" s="13">
        <f t="shared" si="21"/>
        <v>16.701203105186654</v>
      </c>
      <c r="W25" s="22">
        <f t="shared" si="21"/>
        <v>17.01048464417159</v>
      </c>
      <c r="X25" s="8">
        <f t="shared" si="21"/>
        <v>17.319766183156528</v>
      </c>
      <c r="Y25" s="8">
        <f t="shared" si="21"/>
        <v>17.629047722141465</v>
      </c>
      <c r="Z25" s="8">
        <f t="shared" si="21"/>
        <v>17.938329261126405</v>
      </c>
      <c r="AA25" s="9">
        <f t="shared" si="21"/>
        <v>18.247610800111342</v>
      </c>
      <c r="AB25" s="9">
        <f t="shared" si="21"/>
        <v>18.55689233909628</v>
      </c>
      <c r="AC25" s="9">
        <f t="shared" si="21"/>
        <v>18.866173878081216</v>
      </c>
      <c r="AD25" s="10">
        <f t="shared" si="21"/>
        <v>19.175455417066157</v>
      </c>
      <c r="AE25" s="10">
        <f t="shared" si="21"/>
        <v>19.484736956051094</v>
      </c>
      <c r="AF25" s="10">
        <f t="shared" si="21"/>
        <v>19.79401849503603</v>
      </c>
      <c r="AG25" s="10">
        <f t="shared" si="21"/>
        <v>20.10330003402097</v>
      </c>
      <c r="AH25" s="10"/>
      <c r="AI25" s="10"/>
      <c r="AJ25" s="10"/>
      <c r="AK25" s="10"/>
      <c r="AL25" s="10"/>
    </row>
    <row r="26" spans="1:38" ht="12.75">
      <c r="A26" s="3">
        <v>3</v>
      </c>
      <c r="B26" s="7" t="s">
        <v>9</v>
      </c>
      <c r="C26" s="16"/>
      <c r="D26" s="16"/>
      <c r="E26" s="16"/>
      <c r="F26" s="16"/>
      <c r="G26" s="16"/>
      <c r="H26" s="16"/>
      <c r="I26" s="16"/>
      <c r="J26" s="16"/>
      <c r="K26" s="16">
        <f>SUM(K3/3.3)</f>
        <v>13.030303030303031</v>
      </c>
      <c r="L26" s="16">
        <f aca="true" t="shared" si="22" ref="L26:AH26">SUM(L3/3.3)</f>
        <v>13.333333333333334</v>
      </c>
      <c r="M26" s="16">
        <f t="shared" si="22"/>
        <v>13.636363636363637</v>
      </c>
      <c r="N26" s="16">
        <f t="shared" si="22"/>
        <v>13.93939393939394</v>
      </c>
      <c r="O26" s="15">
        <f t="shared" si="22"/>
        <v>14.242424242424244</v>
      </c>
      <c r="P26" s="15">
        <f t="shared" si="22"/>
        <v>14.545454545454547</v>
      </c>
      <c r="Q26" s="15">
        <f t="shared" si="22"/>
        <v>14.84848484848485</v>
      </c>
      <c r="R26" s="14">
        <f t="shared" si="22"/>
        <v>15.151515151515152</v>
      </c>
      <c r="S26" s="14">
        <f t="shared" si="22"/>
        <v>15.454545454545455</v>
      </c>
      <c r="T26" s="14">
        <f t="shared" si="22"/>
        <v>15.757575757575758</v>
      </c>
      <c r="U26" s="13">
        <f t="shared" si="22"/>
        <v>16.060606060606062</v>
      </c>
      <c r="V26" s="13">
        <f t="shared" si="22"/>
        <v>16.363636363636363</v>
      </c>
      <c r="W26" s="13">
        <f t="shared" si="22"/>
        <v>16.666666666666668</v>
      </c>
      <c r="X26" s="8">
        <f t="shared" si="22"/>
        <v>16.96969696969697</v>
      </c>
      <c r="Y26" s="8">
        <f t="shared" si="22"/>
        <v>17.272727272727273</v>
      </c>
      <c r="Z26" s="8">
        <f t="shared" si="22"/>
        <v>17.575757575757578</v>
      </c>
      <c r="AA26" s="8">
        <f t="shared" si="22"/>
        <v>17.87878787878788</v>
      </c>
      <c r="AB26" s="9">
        <f>SUM(AB3/3.3)</f>
        <v>18.181818181818183</v>
      </c>
      <c r="AC26" s="9">
        <f t="shared" si="22"/>
        <v>18.484848484848484</v>
      </c>
      <c r="AD26" s="9">
        <f t="shared" si="22"/>
        <v>18.78787878787879</v>
      </c>
      <c r="AE26" s="10">
        <f t="shared" si="22"/>
        <v>19.090909090909093</v>
      </c>
      <c r="AF26" s="10">
        <f t="shared" si="22"/>
        <v>19.393939393939394</v>
      </c>
      <c r="AG26" s="10">
        <f t="shared" si="22"/>
        <v>19.6969696969697</v>
      </c>
      <c r="AH26" s="10">
        <f t="shared" si="22"/>
        <v>20</v>
      </c>
      <c r="AI26" s="10"/>
      <c r="AJ26" s="10"/>
      <c r="AK26" s="10"/>
      <c r="AL26" s="10"/>
    </row>
    <row r="27" spans="1:38" ht="12.75">
      <c r="A27" s="3">
        <v>3</v>
      </c>
      <c r="B27" s="7" t="s">
        <v>10</v>
      </c>
      <c r="C27" s="16"/>
      <c r="D27" s="16"/>
      <c r="E27" s="16"/>
      <c r="F27" s="16"/>
      <c r="G27" s="16"/>
      <c r="H27" s="16"/>
      <c r="I27" s="16"/>
      <c r="J27" s="16"/>
      <c r="K27" s="16"/>
      <c r="L27" s="16">
        <f aca="true" t="shared" si="23" ref="L27:AI27">SUM(L3/3.35)</f>
        <v>13.134328358208954</v>
      </c>
      <c r="M27" s="16">
        <f t="shared" si="23"/>
        <v>13.432835820895521</v>
      </c>
      <c r="N27" s="16">
        <f t="shared" si="23"/>
        <v>13.731343283582088</v>
      </c>
      <c r="O27" s="15">
        <f t="shared" si="23"/>
        <v>14.029850746268655</v>
      </c>
      <c r="P27" s="15">
        <f t="shared" si="23"/>
        <v>14.328358208955224</v>
      </c>
      <c r="Q27" s="15">
        <f t="shared" si="23"/>
        <v>14.626865671641792</v>
      </c>
      <c r="R27" s="15">
        <f t="shared" si="23"/>
        <v>14.925373134328359</v>
      </c>
      <c r="S27" s="14">
        <f t="shared" si="23"/>
        <v>15.223880597014926</v>
      </c>
      <c r="T27" s="14">
        <f t="shared" si="23"/>
        <v>15.522388059701493</v>
      </c>
      <c r="U27" s="14">
        <f t="shared" si="23"/>
        <v>15.82089552238806</v>
      </c>
      <c r="V27" s="13">
        <f t="shared" si="23"/>
        <v>16.119402985074625</v>
      </c>
      <c r="W27" s="13">
        <f t="shared" si="23"/>
        <v>16.417910447761194</v>
      </c>
      <c r="X27" s="13">
        <f t="shared" si="23"/>
        <v>16.71641791044776</v>
      </c>
      <c r="Y27" s="8">
        <f t="shared" si="23"/>
        <v>17.01492537313433</v>
      </c>
      <c r="Z27" s="8">
        <f t="shared" si="23"/>
        <v>17.313432835820894</v>
      </c>
      <c r="AA27" s="8">
        <f t="shared" si="23"/>
        <v>17.611940298507463</v>
      </c>
      <c r="AB27" s="8">
        <f t="shared" si="23"/>
        <v>17.91044776119403</v>
      </c>
      <c r="AC27" s="9">
        <f t="shared" si="23"/>
        <v>18.208955223880597</v>
      </c>
      <c r="AD27" s="9">
        <f t="shared" si="23"/>
        <v>18.507462686567163</v>
      </c>
      <c r="AE27" s="9">
        <f t="shared" si="23"/>
        <v>18.80597014925373</v>
      </c>
      <c r="AF27" s="10">
        <f t="shared" si="23"/>
        <v>19.104477611940297</v>
      </c>
      <c r="AG27" s="10">
        <f t="shared" si="23"/>
        <v>19.402985074626866</v>
      </c>
      <c r="AH27" s="10">
        <f t="shared" si="23"/>
        <v>19.70149253731343</v>
      </c>
      <c r="AI27" s="10">
        <f t="shared" si="23"/>
        <v>20</v>
      </c>
      <c r="AJ27" s="10"/>
      <c r="AK27" s="10"/>
      <c r="AL27" s="10"/>
    </row>
    <row r="28" spans="1:38" ht="12.75">
      <c r="A28" s="3">
        <v>3</v>
      </c>
      <c r="B28" s="7" t="s">
        <v>11</v>
      </c>
      <c r="C28" s="16"/>
      <c r="D28" s="16"/>
      <c r="E28" s="16"/>
      <c r="F28" s="16"/>
      <c r="G28" s="16"/>
      <c r="H28" s="16"/>
      <c r="I28" s="16"/>
      <c r="J28" s="16"/>
      <c r="K28" s="16"/>
      <c r="L28" s="16"/>
      <c r="M28" s="16">
        <f aca="true" t="shared" si="24" ref="M28:AK28">SUM(M3/3.41667)</f>
        <v>13.170718857835261</v>
      </c>
      <c r="N28" s="16">
        <f t="shared" si="24"/>
        <v>13.46340149912049</v>
      </c>
      <c r="O28" s="16">
        <f t="shared" si="24"/>
        <v>13.756084140405717</v>
      </c>
      <c r="P28" s="15">
        <f t="shared" si="24"/>
        <v>14.048766781690945</v>
      </c>
      <c r="Q28" s="15">
        <f t="shared" si="24"/>
        <v>14.341449422976174</v>
      </c>
      <c r="R28" s="15">
        <f t="shared" si="24"/>
        <v>14.6341320642614</v>
      </c>
      <c r="S28" s="15">
        <f t="shared" si="24"/>
        <v>14.92681470554663</v>
      </c>
      <c r="T28" s="14">
        <f t="shared" si="24"/>
        <v>15.219497346831858</v>
      </c>
      <c r="U28" s="14">
        <f t="shared" si="24"/>
        <v>15.512179988117085</v>
      </c>
      <c r="V28" s="14">
        <f t="shared" si="24"/>
        <v>15.804862629402313</v>
      </c>
      <c r="W28" s="13">
        <f t="shared" si="24"/>
        <v>16.09754527068754</v>
      </c>
      <c r="X28" s="13">
        <f t="shared" si="24"/>
        <v>16.39022791197277</v>
      </c>
      <c r="Y28" s="13">
        <f t="shared" si="24"/>
        <v>16.682910553257997</v>
      </c>
      <c r="Z28" s="8">
        <f t="shared" si="24"/>
        <v>16.975593194543226</v>
      </c>
      <c r="AA28" s="8">
        <f t="shared" si="24"/>
        <v>17.268275835828454</v>
      </c>
      <c r="AB28" s="8">
        <f t="shared" si="24"/>
        <v>17.560958477113683</v>
      </c>
      <c r="AC28" s="8">
        <f t="shared" si="24"/>
        <v>17.853641118398908</v>
      </c>
      <c r="AD28" s="9">
        <f t="shared" si="24"/>
        <v>18.146323759684137</v>
      </c>
      <c r="AE28" s="9">
        <f t="shared" si="24"/>
        <v>18.439006400969365</v>
      </c>
      <c r="AF28" s="9">
        <f t="shared" si="24"/>
        <v>18.731689042254594</v>
      </c>
      <c r="AG28" s="10">
        <f t="shared" si="24"/>
        <v>19.024371683539822</v>
      </c>
      <c r="AH28" s="10">
        <f t="shared" si="24"/>
        <v>19.31705432482505</v>
      </c>
      <c r="AI28" s="10">
        <f t="shared" si="24"/>
        <v>19.609736966110276</v>
      </c>
      <c r="AJ28" s="10">
        <f t="shared" si="24"/>
        <v>19.902419607395505</v>
      </c>
      <c r="AK28" s="10">
        <f t="shared" si="24"/>
        <v>20.195102248680733</v>
      </c>
      <c r="AL28" s="10"/>
    </row>
    <row r="29" spans="1:38" ht="12.75">
      <c r="A29" s="3">
        <v>3</v>
      </c>
      <c r="B29" s="7" t="s">
        <v>12</v>
      </c>
      <c r="C29" s="16"/>
      <c r="D29" s="16"/>
      <c r="E29" s="16"/>
      <c r="F29" s="16"/>
      <c r="G29" s="16"/>
      <c r="H29" s="16"/>
      <c r="I29" s="16"/>
      <c r="J29" s="16"/>
      <c r="K29" s="16"/>
      <c r="L29" s="16"/>
      <c r="M29" s="16">
        <f aca="true" t="shared" si="25" ref="M29:AK29">SUM(M3/3.4667)</f>
        <v>12.980644416880608</v>
      </c>
      <c r="N29" s="16">
        <f t="shared" si="25"/>
        <v>13.269103181700176</v>
      </c>
      <c r="O29" s="16">
        <f t="shared" si="25"/>
        <v>13.557561946519746</v>
      </c>
      <c r="P29" s="16">
        <f t="shared" si="25"/>
        <v>13.846020711339314</v>
      </c>
      <c r="Q29" s="15">
        <f t="shared" si="25"/>
        <v>14.134479476158884</v>
      </c>
      <c r="R29" s="15">
        <f t="shared" si="25"/>
        <v>14.422938240978453</v>
      </c>
      <c r="S29" s="15">
        <f t="shared" si="25"/>
        <v>14.711397005798021</v>
      </c>
      <c r="T29" s="14">
        <f t="shared" si="25"/>
        <v>14.999855770617591</v>
      </c>
      <c r="U29" s="14">
        <f t="shared" si="25"/>
        <v>15.28831453543716</v>
      </c>
      <c r="V29" s="14">
        <f t="shared" si="25"/>
        <v>15.576773300256729</v>
      </c>
      <c r="W29" s="14">
        <f t="shared" si="25"/>
        <v>15.865232065076297</v>
      </c>
      <c r="X29" s="13">
        <f t="shared" si="25"/>
        <v>16.15369082989587</v>
      </c>
      <c r="Y29" s="13">
        <f t="shared" si="25"/>
        <v>16.442149594715435</v>
      </c>
      <c r="Z29" s="13">
        <f t="shared" si="25"/>
        <v>16.730608359535005</v>
      </c>
      <c r="AA29" s="8">
        <f t="shared" si="25"/>
        <v>17.019067124354574</v>
      </c>
      <c r="AB29" s="8">
        <f t="shared" si="25"/>
        <v>17.307525889174144</v>
      </c>
      <c r="AC29" s="8">
        <f t="shared" si="25"/>
        <v>17.59598465399371</v>
      </c>
      <c r="AD29" s="8">
        <f t="shared" si="25"/>
        <v>17.88444341881328</v>
      </c>
      <c r="AE29" s="9">
        <f t="shared" si="25"/>
        <v>18.17290218363285</v>
      </c>
      <c r="AF29" s="9">
        <f t="shared" si="25"/>
        <v>18.46136094845242</v>
      </c>
      <c r="AG29" s="9">
        <f t="shared" si="25"/>
        <v>18.74981971327199</v>
      </c>
      <c r="AH29" s="10">
        <f t="shared" si="25"/>
        <v>19.038278478091556</v>
      </c>
      <c r="AI29" s="10">
        <f t="shared" si="25"/>
        <v>19.326737242911125</v>
      </c>
      <c r="AJ29" s="10">
        <f t="shared" si="25"/>
        <v>19.615196007730695</v>
      </c>
      <c r="AK29" s="10">
        <f t="shared" si="25"/>
        <v>19.903654772550265</v>
      </c>
      <c r="AL29" s="10">
        <f>SUM(AL3/3.4667)</f>
        <v>20.192113537369835</v>
      </c>
    </row>
    <row r="30" spans="1:38" ht="12.75">
      <c r="A30" s="3">
        <v>3</v>
      </c>
      <c r="B30" s="7" t="s">
        <v>13</v>
      </c>
      <c r="C30" s="16"/>
      <c r="D30" s="16"/>
      <c r="E30" s="16"/>
      <c r="F30" s="16"/>
      <c r="G30" s="16"/>
      <c r="H30" s="16"/>
      <c r="I30" s="16"/>
      <c r="J30" s="16"/>
      <c r="K30" s="16"/>
      <c r="L30" s="16"/>
      <c r="M30" s="16"/>
      <c r="N30" s="16">
        <f aca="true" t="shared" si="26" ref="N30:AK30">SUM(N3/3.53333)</f>
        <v>13.018880206490762</v>
      </c>
      <c r="O30" s="16">
        <f t="shared" si="26"/>
        <v>13.301899341414474</v>
      </c>
      <c r="P30" s="16">
        <f t="shared" si="26"/>
        <v>13.584918476338185</v>
      </c>
      <c r="Q30" s="16">
        <f t="shared" si="26"/>
        <v>13.867937611261898</v>
      </c>
      <c r="R30" s="15">
        <f t="shared" si="26"/>
        <v>14.15095674618561</v>
      </c>
      <c r="S30" s="15">
        <f t="shared" si="26"/>
        <v>14.433975881109323</v>
      </c>
      <c r="T30" s="15">
        <f t="shared" si="26"/>
        <v>14.716995016033035</v>
      </c>
      <c r="U30" s="14">
        <f t="shared" si="26"/>
        <v>15.000014150956746</v>
      </c>
      <c r="V30" s="14">
        <f t="shared" si="26"/>
        <v>15.283033285880459</v>
      </c>
      <c r="W30" s="14">
        <f t="shared" si="26"/>
        <v>15.566052420804171</v>
      </c>
      <c r="X30" s="14">
        <f t="shared" si="26"/>
        <v>15.849071555727884</v>
      </c>
      <c r="Y30" s="13">
        <f t="shared" si="26"/>
        <v>16.132090690651594</v>
      </c>
      <c r="Z30" s="13">
        <f t="shared" si="26"/>
        <v>16.415109825575307</v>
      </c>
      <c r="AA30" s="13">
        <f t="shared" si="26"/>
        <v>16.69812896049902</v>
      </c>
      <c r="AB30" s="8">
        <f t="shared" si="26"/>
        <v>16.981148095422732</v>
      </c>
      <c r="AC30" s="8">
        <f t="shared" si="26"/>
        <v>17.264167230346445</v>
      </c>
      <c r="AD30" s="8">
        <f t="shared" si="26"/>
        <v>17.547186365270157</v>
      </c>
      <c r="AE30" s="8">
        <f t="shared" si="26"/>
        <v>17.83020550019387</v>
      </c>
      <c r="AF30" s="9">
        <f t="shared" si="26"/>
        <v>18.113224635117582</v>
      </c>
      <c r="AG30" s="9">
        <f t="shared" si="26"/>
        <v>18.396243770041295</v>
      </c>
      <c r="AH30" s="9">
        <f t="shared" si="26"/>
        <v>18.679262904965004</v>
      </c>
      <c r="AI30" s="10">
        <f t="shared" si="26"/>
        <v>18.962282039888716</v>
      </c>
      <c r="AJ30" s="10">
        <f t="shared" si="26"/>
        <v>19.24530117481243</v>
      </c>
      <c r="AK30" s="10">
        <f t="shared" si="26"/>
        <v>19.52832030973614</v>
      </c>
      <c r="AL30" s="10">
        <f>SUM(AL3/3.53333)</f>
        <v>19.811339444659854</v>
      </c>
    </row>
    <row r="31" spans="1:38" ht="12.75">
      <c r="A31" s="3">
        <v>3</v>
      </c>
      <c r="B31" s="7" t="s">
        <v>14</v>
      </c>
      <c r="C31" s="16"/>
      <c r="D31" s="16"/>
      <c r="E31" s="16"/>
      <c r="F31" s="16"/>
      <c r="G31" s="16"/>
      <c r="H31" s="16"/>
      <c r="I31" s="16"/>
      <c r="J31" s="16"/>
      <c r="K31" s="16"/>
      <c r="L31" s="16"/>
      <c r="M31" s="16"/>
      <c r="N31" s="16"/>
      <c r="O31" s="16">
        <f aca="true" t="shared" si="27" ref="O31:AK31">SUM(O3/3.58333)</f>
        <v>13.116291270968624</v>
      </c>
      <c r="P31" s="16">
        <f t="shared" si="27"/>
        <v>13.39536129801051</v>
      </c>
      <c r="Q31" s="16">
        <f t="shared" si="27"/>
        <v>13.674431325052394</v>
      </c>
      <c r="R31" s="15">
        <f t="shared" si="27"/>
        <v>13.95350135209428</v>
      </c>
      <c r="S31" s="15">
        <f t="shared" si="27"/>
        <v>14.232571379136166</v>
      </c>
      <c r="T31" s="15">
        <f t="shared" si="27"/>
        <v>14.511641406178052</v>
      </c>
      <c r="U31" s="15">
        <f t="shared" si="27"/>
        <v>14.790711433219938</v>
      </c>
      <c r="V31" s="14">
        <f t="shared" si="27"/>
        <v>15.069781460261822</v>
      </c>
      <c r="W31" s="14">
        <f t="shared" si="27"/>
        <v>15.348851487303708</v>
      </c>
      <c r="X31" s="14">
        <f t="shared" si="27"/>
        <v>15.627921514345594</v>
      </c>
      <c r="Y31" s="14">
        <f t="shared" si="27"/>
        <v>15.90699154138748</v>
      </c>
      <c r="Z31" s="13">
        <f t="shared" si="27"/>
        <v>16.186061568429366</v>
      </c>
      <c r="AA31" s="13">
        <f t="shared" si="27"/>
        <v>16.465131595471252</v>
      </c>
      <c r="AB31" s="13">
        <f t="shared" si="27"/>
        <v>16.74420162251314</v>
      </c>
      <c r="AC31" s="8">
        <f t="shared" si="27"/>
        <v>17.02327164955502</v>
      </c>
      <c r="AD31" s="8">
        <f t="shared" si="27"/>
        <v>17.302341676596907</v>
      </c>
      <c r="AE31" s="8">
        <f t="shared" si="27"/>
        <v>17.581411703638793</v>
      </c>
      <c r="AF31" s="8">
        <f t="shared" si="27"/>
        <v>17.86048173068068</v>
      </c>
      <c r="AG31" s="9">
        <f t="shared" si="27"/>
        <v>18.139551757722565</v>
      </c>
      <c r="AH31" s="9">
        <f t="shared" si="27"/>
        <v>18.41862178476445</v>
      </c>
      <c r="AI31" s="9">
        <f t="shared" si="27"/>
        <v>18.697691811806337</v>
      </c>
      <c r="AJ31" s="10">
        <f t="shared" si="27"/>
        <v>18.976761838848223</v>
      </c>
      <c r="AK31" s="10">
        <f t="shared" si="27"/>
        <v>19.25583186589011</v>
      </c>
      <c r="AL31" s="10">
        <f>SUM(AL3/3.58333)</f>
        <v>19.53490189293199</v>
      </c>
    </row>
    <row r="32" spans="1:38" ht="12.75">
      <c r="A32" s="3">
        <v>3</v>
      </c>
      <c r="B32" s="7" t="s">
        <v>15</v>
      </c>
      <c r="C32" s="16"/>
      <c r="D32" s="16"/>
      <c r="E32" s="16"/>
      <c r="F32" s="16"/>
      <c r="G32" s="16"/>
      <c r="H32" s="16"/>
      <c r="I32" s="16"/>
      <c r="J32" s="16"/>
      <c r="K32" s="16"/>
      <c r="L32" s="16"/>
      <c r="M32" s="16"/>
      <c r="N32" s="16"/>
      <c r="O32" s="16"/>
      <c r="P32" s="16">
        <f aca="true" t="shared" si="28" ref="P32:AK32">SUM(P3/3.65)</f>
        <v>13.15068493150685</v>
      </c>
      <c r="Q32" s="16">
        <f t="shared" si="28"/>
        <v>13.424657534246576</v>
      </c>
      <c r="R32" s="16">
        <f t="shared" si="28"/>
        <v>13.698630136986301</v>
      </c>
      <c r="S32" s="15">
        <f t="shared" si="28"/>
        <v>13.972602739726028</v>
      </c>
      <c r="T32" s="15">
        <f t="shared" si="28"/>
        <v>14.246575342465754</v>
      </c>
      <c r="U32" s="15">
        <f t="shared" si="28"/>
        <v>14.52054794520548</v>
      </c>
      <c r="V32" s="15">
        <f t="shared" si="28"/>
        <v>14.794520547945206</v>
      </c>
      <c r="W32" s="14">
        <f t="shared" si="28"/>
        <v>15.068493150684931</v>
      </c>
      <c r="X32" s="14">
        <f t="shared" si="28"/>
        <v>15.342465753424658</v>
      </c>
      <c r="Y32" s="14">
        <f t="shared" si="28"/>
        <v>15.616438356164384</v>
      </c>
      <c r="Z32" s="14">
        <f t="shared" si="28"/>
        <v>15.89041095890411</v>
      </c>
      <c r="AA32" s="13">
        <f t="shared" si="28"/>
        <v>16.164383561643834</v>
      </c>
      <c r="AB32" s="13">
        <f t="shared" si="28"/>
        <v>16.438356164383563</v>
      </c>
      <c r="AC32" s="13">
        <f t="shared" si="28"/>
        <v>16.71232876712329</v>
      </c>
      <c r="AD32" s="8">
        <f t="shared" si="28"/>
        <v>16.986301369863014</v>
      </c>
      <c r="AE32" s="8">
        <f t="shared" si="28"/>
        <v>17.26027397260274</v>
      </c>
      <c r="AF32" s="8">
        <f t="shared" si="28"/>
        <v>17.534246575342465</v>
      </c>
      <c r="AG32" s="8">
        <f t="shared" si="28"/>
        <v>17.808219178082194</v>
      </c>
      <c r="AH32" s="9">
        <f t="shared" si="28"/>
        <v>18.08219178082192</v>
      </c>
      <c r="AI32" s="9">
        <f t="shared" si="28"/>
        <v>18.356164383561644</v>
      </c>
      <c r="AJ32" s="9">
        <f t="shared" si="28"/>
        <v>18.63013698630137</v>
      </c>
      <c r="AK32" s="10">
        <f t="shared" si="28"/>
        <v>18.904109589041095</v>
      </c>
      <c r="AL32" s="10">
        <f>SUM(AL3/3.65)</f>
        <v>19.178082191780824</v>
      </c>
    </row>
    <row r="33" spans="1:38" ht="12.75">
      <c r="A33" s="3">
        <v>3</v>
      </c>
      <c r="B33" s="7" t="s">
        <v>16</v>
      </c>
      <c r="C33" s="16"/>
      <c r="D33" s="16"/>
      <c r="E33" s="16"/>
      <c r="F33" s="16"/>
      <c r="G33" s="16"/>
      <c r="H33" s="16"/>
      <c r="I33" s="16"/>
      <c r="J33" s="16"/>
      <c r="K33" s="16"/>
      <c r="L33" s="16"/>
      <c r="M33" s="16"/>
      <c r="N33" s="16"/>
      <c r="O33" s="16"/>
      <c r="P33" s="16">
        <f aca="true" t="shared" si="29" ref="P33:AK33">SUM(P3/3.7)</f>
        <v>12.972972972972972</v>
      </c>
      <c r="Q33" s="16">
        <f t="shared" si="29"/>
        <v>13.243243243243242</v>
      </c>
      <c r="R33" s="16">
        <f t="shared" si="29"/>
        <v>13.513513513513512</v>
      </c>
      <c r="S33" s="16">
        <f t="shared" si="29"/>
        <v>13.783783783783782</v>
      </c>
      <c r="T33" s="15">
        <f t="shared" si="29"/>
        <v>14.054054054054053</v>
      </c>
      <c r="U33" s="15">
        <f t="shared" si="29"/>
        <v>14.324324324324323</v>
      </c>
      <c r="V33" s="15">
        <f t="shared" si="29"/>
        <v>14.594594594594595</v>
      </c>
      <c r="W33" s="15">
        <f t="shared" si="29"/>
        <v>14.864864864864865</v>
      </c>
      <c r="X33" s="14">
        <f t="shared" si="29"/>
        <v>15.135135135135135</v>
      </c>
      <c r="Y33" s="14">
        <f t="shared" si="29"/>
        <v>15.405405405405405</v>
      </c>
      <c r="Z33" s="14">
        <f t="shared" si="29"/>
        <v>15.675675675675675</v>
      </c>
      <c r="AA33" s="14">
        <f t="shared" si="29"/>
        <v>15.945945945945946</v>
      </c>
      <c r="AB33" s="13">
        <f t="shared" si="29"/>
        <v>16.216216216216214</v>
      </c>
      <c r="AC33" s="13">
        <f t="shared" si="29"/>
        <v>16.486486486486484</v>
      </c>
      <c r="AD33" s="13">
        <f t="shared" si="29"/>
        <v>16.756756756756754</v>
      </c>
      <c r="AE33" s="8">
        <f t="shared" si="29"/>
        <v>17.027027027027025</v>
      </c>
      <c r="AF33" s="8">
        <f t="shared" si="29"/>
        <v>17.297297297297295</v>
      </c>
      <c r="AG33" s="8">
        <f t="shared" si="29"/>
        <v>17.56756756756757</v>
      </c>
      <c r="AH33" s="8">
        <f t="shared" si="29"/>
        <v>17.83783783783784</v>
      </c>
      <c r="AI33" s="9">
        <f t="shared" si="29"/>
        <v>18.10810810810811</v>
      </c>
      <c r="AJ33" s="9">
        <f t="shared" si="29"/>
        <v>18.37837837837838</v>
      </c>
      <c r="AK33" s="9">
        <f t="shared" si="29"/>
        <v>18.64864864864865</v>
      </c>
      <c r="AL33" s="9">
        <f>SUM(AL3/3.7)</f>
        <v>18.91891891891892</v>
      </c>
    </row>
    <row r="34" spans="1:38" ht="12.75">
      <c r="A34" s="3">
        <v>3</v>
      </c>
      <c r="B34" s="7" t="s">
        <v>17</v>
      </c>
      <c r="C34" s="16"/>
      <c r="D34" s="16"/>
      <c r="E34" s="16"/>
      <c r="F34" s="16"/>
      <c r="G34" s="16"/>
      <c r="H34" s="16"/>
      <c r="I34" s="16"/>
      <c r="J34" s="16"/>
      <c r="K34" s="16"/>
      <c r="L34" s="16"/>
      <c r="M34" s="16"/>
      <c r="N34" s="16"/>
      <c r="O34" s="16"/>
      <c r="P34" s="16"/>
      <c r="Q34" s="16">
        <f aca="true" t="shared" si="30" ref="Q34:AK34">SUM(Q3/3.76667)</f>
        <v>13.008838045276066</v>
      </c>
      <c r="R34" s="16">
        <f t="shared" si="30"/>
        <v>13.274324535995985</v>
      </c>
      <c r="S34" s="16">
        <f t="shared" si="30"/>
        <v>13.539811026715906</v>
      </c>
      <c r="T34" s="16">
        <f t="shared" si="30"/>
        <v>13.805297517435825</v>
      </c>
      <c r="U34" s="15">
        <f t="shared" si="30"/>
        <v>14.070784008155744</v>
      </c>
      <c r="V34" s="15">
        <f t="shared" si="30"/>
        <v>14.336270498875665</v>
      </c>
      <c r="W34" s="15">
        <f t="shared" si="30"/>
        <v>14.601756989595584</v>
      </c>
      <c r="X34" s="15">
        <f t="shared" si="30"/>
        <v>14.867243480315505</v>
      </c>
      <c r="Y34" s="14">
        <f t="shared" si="30"/>
        <v>15.132729971035424</v>
      </c>
      <c r="Z34" s="14">
        <f t="shared" si="30"/>
        <v>15.398216461755343</v>
      </c>
      <c r="AA34" s="14">
        <f t="shared" si="30"/>
        <v>15.663702952475264</v>
      </c>
      <c r="AB34" s="14">
        <f t="shared" si="30"/>
        <v>15.929189443195183</v>
      </c>
      <c r="AC34" s="13">
        <f t="shared" si="30"/>
        <v>16.194675933915104</v>
      </c>
      <c r="AD34" s="13">
        <f t="shared" si="30"/>
        <v>16.460162424635023</v>
      </c>
      <c r="AE34" s="13">
        <f t="shared" si="30"/>
        <v>16.72564891535494</v>
      </c>
      <c r="AF34" s="8">
        <f t="shared" si="30"/>
        <v>16.99113540607486</v>
      </c>
      <c r="AG34" s="8">
        <f t="shared" si="30"/>
        <v>17.256621896794783</v>
      </c>
      <c r="AH34" s="8">
        <f t="shared" si="30"/>
        <v>17.522108387514702</v>
      </c>
      <c r="AI34" s="8">
        <f t="shared" si="30"/>
        <v>17.78759487823462</v>
      </c>
      <c r="AJ34" s="9">
        <f t="shared" si="30"/>
        <v>18.05308136895454</v>
      </c>
      <c r="AK34" s="9">
        <f t="shared" si="30"/>
        <v>18.31856785967446</v>
      </c>
      <c r="AL34" s="9">
        <f>SUM(AL3/3.76667)</f>
        <v>18.584054350394382</v>
      </c>
    </row>
    <row r="35" spans="1:38" ht="12.75">
      <c r="A35" s="3">
        <v>3</v>
      </c>
      <c r="B35" s="7" t="s">
        <v>18</v>
      </c>
      <c r="C35" s="16"/>
      <c r="D35" s="16"/>
      <c r="E35" s="16"/>
      <c r="F35" s="16"/>
      <c r="G35" s="16"/>
      <c r="H35" s="16"/>
      <c r="I35" s="16"/>
      <c r="J35" s="16"/>
      <c r="K35" s="16"/>
      <c r="L35" s="16"/>
      <c r="M35" s="16"/>
      <c r="N35" s="16"/>
      <c r="O35" s="16"/>
      <c r="P35" s="16"/>
      <c r="Q35" s="16"/>
      <c r="R35" s="16">
        <f aca="true" t="shared" si="31" ref="R35:AK35">SUM(R3/3.81667)</f>
        <v>13.100425239803284</v>
      </c>
      <c r="S35" s="16">
        <f t="shared" si="31"/>
        <v>13.36243374459935</v>
      </c>
      <c r="T35" s="16">
        <f t="shared" si="31"/>
        <v>13.624442249395416</v>
      </c>
      <c r="U35" s="16">
        <f t="shared" si="31"/>
        <v>13.886450754191483</v>
      </c>
      <c r="V35" s="15">
        <f t="shared" si="31"/>
        <v>14.148459258987547</v>
      </c>
      <c r="W35" s="15">
        <f t="shared" si="31"/>
        <v>14.410467763783613</v>
      </c>
      <c r="X35" s="15">
        <f t="shared" si="31"/>
        <v>14.672476268579679</v>
      </c>
      <c r="Y35" s="15">
        <f t="shared" si="31"/>
        <v>14.934484773375745</v>
      </c>
      <c r="Z35" s="14">
        <f t="shared" si="31"/>
        <v>15.196493278171811</v>
      </c>
      <c r="AA35" s="14">
        <f t="shared" si="31"/>
        <v>15.458501782967875</v>
      </c>
      <c r="AB35" s="14">
        <f t="shared" si="31"/>
        <v>15.720510287763942</v>
      </c>
      <c r="AC35" s="13">
        <f t="shared" si="31"/>
        <v>15.982518792560008</v>
      </c>
      <c r="AD35" s="13">
        <f t="shared" si="31"/>
        <v>16.244527297356072</v>
      </c>
      <c r="AE35" s="13">
        <f t="shared" si="31"/>
        <v>16.50653580215214</v>
      </c>
      <c r="AF35" s="13">
        <f t="shared" si="31"/>
        <v>16.768544306948204</v>
      </c>
      <c r="AG35" s="8">
        <f t="shared" si="31"/>
        <v>17.030552811744272</v>
      </c>
      <c r="AH35" s="8">
        <f t="shared" si="31"/>
        <v>17.292561316540336</v>
      </c>
      <c r="AI35" s="8">
        <f t="shared" si="31"/>
        <v>17.5545698213364</v>
      </c>
      <c r="AJ35" s="8">
        <f t="shared" si="31"/>
        <v>17.81657832613247</v>
      </c>
      <c r="AK35" s="9">
        <f t="shared" si="31"/>
        <v>18.078586830928533</v>
      </c>
      <c r="AL35" s="9">
        <f>SUM(AL3/3.81667)</f>
        <v>18.340595335724597</v>
      </c>
    </row>
    <row r="36" spans="1:38" ht="12.75">
      <c r="A36" s="3">
        <v>3</v>
      </c>
      <c r="B36" s="7" t="s">
        <v>19</v>
      </c>
      <c r="C36" s="16"/>
      <c r="D36" s="16"/>
      <c r="E36" s="16"/>
      <c r="F36" s="16"/>
      <c r="G36" s="16"/>
      <c r="H36" s="16"/>
      <c r="I36" s="16"/>
      <c r="J36" s="16"/>
      <c r="K36" s="16"/>
      <c r="L36" s="16"/>
      <c r="M36" s="16"/>
      <c r="N36" s="16"/>
      <c r="O36" s="16"/>
      <c r="P36" s="16"/>
      <c r="Q36" s="16"/>
      <c r="R36" s="16"/>
      <c r="S36" s="16">
        <f aca="true" t="shared" si="32" ref="S36:AK36">SUM(S3/3.88333)</f>
        <v>13.133058483312004</v>
      </c>
      <c r="T36" s="16">
        <f t="shared" si="32"/>
        <v>13.39056943396518</v>
      </c>
      <c r="U36" s="16">
        <f t="shared" si="32"/>
        <v>13.648080384618357</v>
      </c>
      <c r="V36" s="16">
        <f t="shared" si="32"/>
        <v>13.905591335271533</v>
      </c>
      <c r="W36" s="15">
        <f t="shared" si="32"/>
        <v>14.16310228592471</v>
      </c>
      <c r="X36" s="15">
        <f t="shared" si="32"/>
        <v>14.420613236577886</v>
      </c>
      <c r="Y36" s="15">
        <f t="shared" si="32"/>
        <v>14.678124187231063</v>
      </c>
      <c r="Z36" s="15">
        <f t="shared" si="32"/>
        <v>14.935635137884239</v>
      </c>
      <c r="AA36" s="14">
        <f t="shared" si="32"/>
        <v>15.193146088537416</v>
      </c>
      <c r="AB36" s="14">
        <f t="shared" si="32"/>
        <v>15.450657039190592</v>
      </c>
      <c r="AC36" s="14">
        <f t="shared" si="32"/>
        <v>15.70816798984377</v>
      </c>
      <c r="AD36" s="13">
        <f t="shared" si="32"/>
        <v>15.965678940496945</v>
      </c>
      <c r="AE36" s="13">
        <f t="shared" si="32"/>
        <v>16.22318989115012</v>
      </c>
      <c r="AF36" s="13">
        <f t="shared" si="32"/>
        <v>16.480700841803298</v>
      </c>
      <c r="AG36" s="13">
        <f t="shared" si="32"/>
        <v>16.738211792456475</v>
      </c>
      <c r="AH36" s="8">
        <f t="shared" si="32"/>
        <v>16.995722743109653</v>
      </c>
      <c r="AI36" s="8">
        <f t="shared" si="32"/>
        <v>17.253233693762827</v>
      </c>
      <c r="AJ36" s="8">
        <f t="shared" si="32"/>
        <v>17.510744644416004</v>
      </c>
      <c r="AK36" s="8">
        <f t="shared" si="32"/>
        <v>17.76825559506918</v>
      </c>
      <c r="AL36" s="9">
        <f>SUM(AL3/3.88333)</f>
        <v>18.02576654572236</v>
      </c>
    </row>
    <row r="37" spans="1:38" ht="12.75">
      <c r="A37" s="3">
        <v>3</v>
      </c>
      <c r="B37" s="7" t="s">
        <v>20</v>
      </c>
      <c r="C37" s="16"/>
      <c r="D37" s="16"/>
      <c r="E37" s="16"/>
      <c r="F37" s="16"/>
      <c r="G37" s="16"/>
      <c r="H37" s="16"/>
      <c r="I37" s="16"/>
      <c r="J37" s="16"/>
      <c r="K37" s="16"/>
      <c r="L37" s="16"/>
      <c r="M37" s="16"/>
      <c r="N37" s="16"/>
      <c r="O37" s="16"/>
      <c r="P37" s="16"/>
      <c r="Q37" s="16"/>
      <c r="R37" s="16"/>
      <c r="S37" s="16">
        <f aca="true" t="shared" si="33" ref="S37:AK37">SUM(S3/3.9333)</f>
        <v>12.96621157806422</v>
      </c>
      <c r="T37" s="16">
        <f t="shared" si="33"/>
        <v>13.220451020771362</v>
      </c>
      <c r="U37" s="16">
        <f t="shared" si="33"/>
        <v>13.474690463478504</v>
      </c>
      <c r="V37" s="16">
        <f t="shared" si="33"/>
        <v>13.728929906185646</v>
      </c>
      <c r="W37" s="15">
        <f t="shared" si="33"/>
        <v>13.983169348892787</v>
      </c>
      <c r="X37" s="15">
        <f t="shared" si="33"/>
        <v>14.237408791599929</v>
      </c>
      <c r="Y37" s="15">
        <f t="shared" si="33"/>
        <v>14.491648234307071</v>
      </c>
      <c r="Z37" s="15">
        <f t="shared" si="33"/>
        <v>14.745887677014212</v>
      </c>
      <c r="AA37" s="14">
        <f t="shared" si="33"/>
        <v>15.000127119721354</v>
      </c>
      <c r="AB37" s="14">
        <f t="shared" si="33"/>
        <v>15.254366562428496</v>
      </c>
      <c r="AC37" s="14">
        <f t="shared" si="33"/>
        <v>15.508606005135636</v>
      </c>
      <c r="AD37" s="14">
        <f t="shared" si="33"/>
        <v>15.762845447842778</v>
      </c>
      <c r="AE37" s="13">
        <f t="shared" si="33"/>
        <v>16.01708489054992</v>
      </c>
      <c r="AF37" s="13">
        <f t="shared" si="33"/>
        <v>16.271324333257063</v>
      </c>
      <c r="AG37" s="13">
        <f t="shared" si="33"/>
        <v>16.5255637759642</v>
      </c>
      <c r="AH37" s="13">
        <f t="shared" si="33"/>
        <v>16.779803218671344</v>
      </c>
      <c r="AI37" s="8">
        <f t="shared" si="33"/>
        <v>17.034042661378486</v>
      </c>
      <c r="AJ37" s="8">
        <f t="shared" si="33"/>
        <v>17.288282104085628</v>
      </c>
      <c r="AK37" s="8">
        <f t="shared" si="33"/>
        <v>17.54252154679277</v>
      </c>
      <c r="AL37" s="8">
        <f>SUM(AL3/3.9333)</f>
        <v>17.796760989499912</v>
      </c>
    </row>
    <row r="38" spans="1:38" ht="12.75">
      <c r="A38" s="3">
        <v>4</v>
      </c>
      <c r="B38" s="7" t="s">
        <v>4</v>
      </c>
      <c r="C38" s="16"/>
      <c r="D38" s="16"/>
      <c r="E38" s="16"/>
      <c r="F38" s="16"/>
      <c r="G38" s="16"/>
      <c r="H38" s="16"/>
      <c r="I38" s="16"/>
      <c r="J38" s="16"/>
      <c r="K38" s="16"/>
      <c r="L38" s="16"/>
      <c r="M38" s="16"/>
      <c r="N38" s="16"/>
      <c r="O38" s="16"/>
      <c r="P38" s="16"/>
      <c r="Q38" s="16"/>
      <c r="R38" s="16"/>
      <c r="S38" s="16"/>
      <c r="T38" s="16">
        <f aca="true" t="shared" si="34" ref="T38:AK38">SUM(T3/4)</f>
        <v>13</v>
      </c>
      <c r="U38" s="16">
        <f t="shared" si="34"/>
        <v>13.25</v>
      </c>
      <c r="V38" s="16">
        <f t="shared" si="34"/>
        <v>13.5</v>
      </c>
      <c r="W38" s="16">
        <f t="shared" si="34"/>
        <v>13.75</v>
      </c>
      <c r="X38" s="15">
        <f t="shared" si="34"/>
        <v>14</v>
      </c>
      <c r="Y38" s="15">
        <f t="shared" si="34"/>
        <v>14.25</v>
      </c>
      <c r="Z38" s="15">
        <f t="shared" si="34"/>
        <v>14.5</v>
      </c>
      <c r="AA38" s="15">
        <f t="shared" si="34"/>
        <v>14.75</v>
      </c>
      <c r="AB38" s="14">
        <f t="shared" si="34"/>
        <v>15</v>
      </c>
      <c r="AC38" s="14">
        <f t="shared" si="34"/>
        <v>15.25</v>
      </c>
      <c r="AD38" s="14">
        <f t="shared" si="34"/>
        <v>15.5</v>
      </c>
      <c r="AE38" s="14">
        <f t="shared" si="34"/>
        <v>15.75</v>
      </c>
      <c r="AF38" s="13">
        <f t="shared" si="34"/>
        <v>16</v>
      </c>
      <c r="AG38" s="13">
        <f t="shared" si="34"/>
        <v>16.25</v>
      </c>
      <c r="AH38" s="13">
        <f t="shared" si="34"/>
        <v>16.5</v>
      </c>
      <c r="AI38" s="13">
        <f t="shared" si="34"/>
        <v>16.75</v>
      </c>
      <c r="AJ38" s="8">
        <f t="shared" si="34"/>
        <v>17</v>
      </c>
      <c r="AK38" s="8">
        <f t="shared" si="34"/>
        <v>17.25</v>
      </c>
      <c r="AL38" s="8">
        <f>SUM(AL3/4)</f>
        <v>17.5</v>
      </c>
    </row>
    <row r="39" spans="1:39" ht="12.75">
      <c r="A39" s="27" t="s">
        <v>35</v>
      </c>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row>
    <row r="40" spans="3:39" ht="12.75">
      <c r="C40" s="17"/>
      <c r="D40" s="17"/>
      <c r="E40" s="25" t="s">
        <v>25</v>
      </c>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row>
    <row r="41" spans="5:39" ht="12.75">
      <c r="E41" s="25" t="s">
        <v>23</v>
      </c>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row>
    <row r="42" spans="5:39" ht="12.75">
      <c r="E42" s="25" t="s">
        <v>24</v>
      </c>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row>
    <row r="43" spans="3:39" ht="12.75">
      <c r="C43" s="24" t="s">
        <v>22</v>
      </c>
      <c r="D43" s="18"/>
      <c r="E43" s="26" t="s">
        <v>28</v>
      </c>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row>
    <row r="44" spans="5:39" ht="12.75">
      <c r="E44" s="25" t="s">
        <v>26</v>
      </c>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row>
    <row r="45" spans="5:39" ht="12.75">
      <c r="E45" s="25" t="s">
        <v>27</v>
      </c>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row>
    <row r="46" spans="5:39" ht="12.75">
      <c r="E46" s="26" t="s">
        <v>32</v>
      </c>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row>
    <row r="47" spans="5:39" ht="12.75">
      <c r="E47" s="25" t="s">
        <v>29</v>
      </c>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row>
    <row r="48" spans="5:39" ht="12.75">
      <c r="E48" s="25" t="s">
        <v>31</v>
      </c>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row>
    <row r="49" spans="5:39" ht="12.75">
      <c r="E49" s="25" t="s">
        <v>30</v>
      </c>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row>
    <row r="50" spans="1:39" ht="12.75">
      <c r="A50" s="25" t="s">
        <v>33</v>
      </c>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row>
    <row r="51" spans="1:39" ht="12.75">
      <c r="A51" s="26" t="s">
        <v>34</v>
      </c>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row>
    <row r="54" ht="12.75">
      <c r="I54" s="18"/>
    </row>
  </sheetData>
  <mergeCells count="16">
    <mergeCell ref="A2:B2"/>
    <mergeCell ref="A1:AL1"/>
    <mergeCell ref="E47:AM47"/>
    <mergeCell ref="E48:AM48"/>
    <mergeCell ref="E49:AM49"/>
    <mergeCell ref="C2:AJ2"/>
    <mergeCell ref="A50:AM50"/>
    <mergeCell ref="A51:AM51"/>
    <mergeCell ref="A39:AM39"/>
    <mergeCell ref="E40:AM40"/>
    <mergeCell ref="E41:AM41"/>
    <mergeCell ref="E42:AM42"/>
    <mergeCell ref="E43:AM43"/>
    <mergeCell ref="E44:AM44"/>
    <mergeCell ref="E45:AM45"/>
    <mergeCell ref="E46:AM46"/>
  </mergeCells>
  <printOptions/>
  <pageMargins left="0.75" right="0.75" top="0.29" bottom="0.32" header="0.22" footer="0.22"/>
  <pageSetup orientation="landscape" paperSize="9" scale="85"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Hadfield</dc:creator>
  <cp:keywords/>
  <dc:description/>
  <cp:lastModifiedBy>Eric Hadfield</cp:lastModifiedBy>
  <cp:lastPrinted>2009-02-28T10:43:51Z</cp:lastPrinted>
  <dcterms:created xsi:type="dcterms:W3CDTF">2009-01-30T12:15:05Z</dcterms:created>
  <dcterms:modified xsi:type="dcterms:W3CDTF">2009-02-28T10:43:56Z</dcterms:modified>
  <cp:category/>
  <cp:version/>
  <cp:contentType/>
  <cp:contentStatus/>
</cp:coreProperties>
</file>